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2120" windowHeight="9120" tabRatio="708" activeTab="0"/>
  </bookViews>
  <sheets>
    <sheet name="Introduction" sheetId="1" r:id="rId1"/>
    <sheet name="WS 1a - Instructions (Producer)" sheetId="2" r:id="rId2"/>
    <sheet name="WS 1a - Sales Approach (Produc)" sheetId="3" r:id="rId3"/>
    <sheet name="WS 1b - Instructions (User)" sheetId="4" r:id="rId4"/>
    <sheet name="WS 1b - Sales Approach (User)" sheetId="5" r:id="rId5"/>
    <sheet name="WS 2 - Instructions" sheetId="6" r:id="rId6"/>
    <sheet name="WS 2 - Lifecycle Stage Approach" sheetId="7" r:id="rId7"/>
    <sheet name="WS 3  - Instructions" sheetId="8" r:id="rId8"/>
    <sheet name="WS 3 - Screening Method (EF) " sheetId="9" r:id="rId9"/>
    <sheet name="Table 1. GWPs" sheetId="10" r:id="rId10"/>
    <sheet name="Table 2. Default IPCC Values" sheetId="11" r:id="rId11"/>
  </sheets>
  <externalReferences>
    <externalReference r:id="rId14"/>
    <externalReference r:id="rId15"/>
  </externalReferences>
  <definedNames>
    <definedName name="GWPtable">'Table 1. GWPs'!$C$5:$D$60</definedName>
    <definedName name="_xlnm.Print_Area" localSheetId="0">'Introduction'!$B$1:$B$23</definedName>
    <definedName name="_xlnm.Print_Area" localSheetId="1">'WS 1a - Instructions (Producer)'!$A$1:$G$42</definedName>
    <definedName name="_xlnm.Print_Area" localSheetId="2">'WS 1a - Sales Approach (Produc)'!#REF!</definedName>
    <definedName name="_xlnm.Print_Area" localSheetId="3">'WS 1b - Instructions (User)'!$A$1:$F$50</definedName>
    <definedName name="_xlnm.Print_Area" localSheetId="4">'WS 1b - Sales Approach (User)'!$A$36:$Z$64</definedName>
    <definedName name="_xlnm.Print_Area" localSheetId="5">'WS 2 - Instructions'!$A$1:$F$36</definedName>
    <definedName name="_xlnm.Print_Area" localSheetId="6">'WS 2 - Lifecycle Stage Approach'!$A$30:$R$58</definedName>
    <definedName name="_xlnm.Print_Area" localSheetId="7">'WS 3  - Instructions'!#REF!</definedName>
    <definedName name="_xlnm.Print_Area" localSheetId="8">'WS 3 - Screening Method (EF) '!$A$1:$N$89</definedName>
    <definedName name="Z_2F7641AC_125C_11D8_AB89_C3D2EAA30BC3_.wvu.PrintArea" localSheetId="0" hidden="1">'Introduction'!$B$1:$B$23</definedName>
    <definedName name="Z_2F7641AC_125C_11D8_AB89_C3D2EAA30BC3_.wvu.PrintArea" localSheetId="1" hidden="1">'WS 1a - Instructions (Producer)'!$A$1:$G$42</definedName>
    <definedName name="Z_2F7641AC_125C_11D8_AB89_C3D2EAA30BC3_.wvu.PrintArea" localSheetId="3" hidden="1">'WS 1b - Instructions (User)'!$A$1:$F$50</definedName>
    <definedName name="Z_2F7641AC_125C_11D8_AB89_C3D2EAA30BC3_.wvu.PrintArea" localSheetId="4" hidden="1">'WS 1b - Sales Approach (User)'!$A$36:$Z$64</definedName>
    <definedName name="Z_2F7641AC_125C_11D8_AB89_C3D2EAA30BC3_.wvu.PrintArea" localSheetId="5" hidden="1">'WS 2 - Instructions'!$A$1:$F$36</definedName>
    <definedName name="Z_2F7641AC_125C_11D8_AB89_C3D2EAA30BC3_.wvu.PrintArea" localSheetId="6" hidden="1">'WS 2 - Lifecycle Stage Approach'!$A$30:$R$58</definedName>
    <definedName name="Z_2F7641AC_125C_11D8_AB89_C3D2EAA30BC3_.wvu.PrintArea" localSheetId="8" hidden="1">'WS 3 - Screening Method (EF) '!$A$1:$N$89</definedName>
    <definedName name="Z_D318AB15_58CB_433C_9EFB_3663A0F7A1CD_.wvu.PrintArea" localSheetId="0" hidden="1">'Introduction'!$B$1:$B$23</definedName>
    <definedName name="Z_D318AB15_58CB_433C_9EFB_3663A0F7A1CD_.wvu.PrintArea" localSheetId="1" hidden="1">'WS 1a - Instructions (Producer)'!$A$1:$G$42</definedName>
    <definedName name="Z_D318AB15_58CB_433C_9EFB_3663A0F7A1CD_.wvu.PrintArea" localSheetId="3" hidden="1">'WS 1b - Instructions (User)'!$A$1:$F$50</definedName>
    <definedName name="Z_D318AB15_58CB_433C_9EFB_3663A0F7A1CD_.wvu.PrintArea" localSheetId="4" hidden="1">'WS 1b - Sales Approach (User)'!$A$36:$Z$64</definedName>
    <definedName name="Z_D318AB15_58CB_433C_9EFB_3663A0F7A1CD_.wvu.PrintArea" localSheetId="5" hidden="1">'WS 2 - Instructions'!$A$1:$F$36</definedName>
    <definedName name="Z_D318AB15_58CB_433C_9EFB_3663A0F7A1CD_.wvu.PrintArea" localSheetId="6" hidden="1">'WS 2 - Lifecycle Stage Approach'!$A$30:$R$58</definedName>
    <definedName name="Z_D318AB15_58CB_433C_9EFB_3663A0F7A1CD_.wvu.PrintArea" localSheetId="8" hidden="1">'WS 3 - Screening Method (EF) '!$A$1:$N$89</definedName>
    <definedName name="Z_EFE036A9_E415_4809_AF52_FCA74144DE77_.wvu.PrintArea" localSheetId="0" hidden="1">'Introduction'!$B$1:$B$23</definedName>
    <definedName name="Z_EFE036A9_E415_4809_AF52_FCA74144DE77_.wvu.PrintArea" localSheetId="1" hidden="1">'WS 1a - Instructions (Producer)'!$A$1:$G$42</definedName>
    <definedName name="Z_EFE036A9_E415_4809_AF52_FCA74144DE77_.wvu.PrintArea" localSheetId="3" hidden="1">'WS 1b - Instructions (User)'!$A$1:$F$50</definedName>
    <definedName name="Z_EFE036A9_E415_4809_AF52_FCA74144DE77_.wvu.PrintArea" localSheetId="4" hidden="1">'WS 1b - Sales Approach (User)'!$A$36:$Z$64</definedName>
    <definedName name="Z_EFE036A9_E415_4809_AF52_FCA74144DE77_.wvu.PrintArea" localSheetId="5" hidden="1">'WS 2 - Instructions'!$A$1:$F$36</definedName>
    <definedName name="Z_EFE036A9_E415_4809_AF52_FCA74144DE77_.wvu.PrintArea" localSheetId="6" hidden="1">'WS 2 - Lifecycle Stage Approach'!$A$30:$R$58</definedName>
    <definedName name="Z_EFE036A9_E415_4809_AF52_FCA74144DE77_.wvu.PrintArea" localSheetId="8" hidden="1">'WS 3 - Screening Method (EF) '!$A$1:$N$89</definedName>
  </definedNames>
  <calcPr fullCalcOnLoad="1"/>
</workbook>
</file>

<file path=xl/sharedStrings.xml><?xml version="1.0" encoding="utf-8"?>
<sst xmlns="http://schemas.openxmlformats.org/spreadsheetml/2006/main" count="838" uniqueCount="473">
  <si>
    <t>Enter into Column H the amount of refrigerant (in kilograms) added to equipment by contractors (e.g., when starting up, servicing or topping-off equipment).</t>
  </si>
  <si>
    <t>Enter into Column I the amount of refrigerant (in kilograms) returned after off-site recycling or reclamation.</t>
  </si>
  <si>
    <t>The Total Refrigerant Purchases/Acquisitions should be automatically calculated in Column J.</t>
  </si>
  <si>
    <t>Enter into Column K the amount of refrigerant (in kilograms) you sold in bulk (e.g., in cylinders) to other entitites.</t>
  </si>
  <si>
    <t>Enter into Column M the amount of refrigerant (in kilograms) returned to suppliers.</t>
  </si>
  <si>
    <t>Enter into Column N the amount of refrigerant (in kilograms) sent off-site for recycling or reclamation.</t>
  </si>
  <si>
    <t>*The quantity refrigerant charged into equipment should not include charging emissions.  If the equipment is fully charged, this quantity should be the total full charge of the equipment.   If the equipment is only partially charged, this quantity should be the mass of refrigerant actually charged into the equipment (if known) or the product of the total full charge and the ratio between the partial filling density and the full filling density.  (The ratio of the partial and full pressures may be used instead of the ratio of the partial and full filling densities as long as the pressures are compared at a constant temperature.)  Manufacturers may use the spreadsheet at the right to calculate this quantity.</t>
  </si>
  <si>
    <t>You will need to determine the following factors for each different refrigerant used:</t>
  </si>
  <si>
    <t xml:space="preserve">See Table 2   </t>
  </si>
  <si>
    <t xml:space="preserve">Annual Leakage Rate (%) </t>
  </si>
  <si>
    <t xml:space="preserve">Recycling Efficiency (%)  </t>
  </si>
  <si>
    <t>Enter the annual leakage rate (%) in Column F. Default values for various applications have been provided in Table 2.</t>
  </si>
  <si>
    <t>Table 2 provides default lifetimes, assembly emission factors, annual leakage rates, and recycling efficiency values from IPCC Good Practice.</t>
  </si>
  <si>
    <t>Assembly Emission Factor (%)</t>
  </si>
  <si>
    <t>Enter the assembly emission factor (%) in Column F. Default values for various applications have been provided in Table 2.</t>
  </si>
  <si>
    <t>Repeat Steps 2.1 to 2.7 for each type of equipment and each refrigerant.</t>
  </si>
  <si>
    <t>Annual Leakage Rate</t>
  </si>
  <si>
    <t>Refrigerant inventory at beginning of year (in storage, not equipment)</t>
  </si>
  <si>
    <t>Refrigerant inventory at end of year (in storage, not equipment)</t>
  </si>
  <si>
    <t>Refrigerant purchased from producers or distributors</t>
  </si>
  <si>
    <t>Refrigerant charged into equipment (or alternatively the nameplate capacity and the full and partial density or pressure)</t>
  </si>
  <si>
    <t xml:space="preserve">FOOTNOTES:  </t>
  </si>
  <si>
    <t>Equipment and Refrigerant Type</t>
  </si>
  <si>
    <r>
      <t>CO</t>
    </r>
    <r>
      <rPr>
        <vertAlign val="subscript"/>
        <sz val="10"/>
        <rFont val="Arial"/>
        <family val="2"/>
      </rPr>
      <t>2</t>
    </r>
    <r>
      <rPr>
        <sz val="10"/>
        <rFont val="Arial"/>
        <family val="2"/>
      </rPr>
      <t>*</t>
    </r>
  </si>
  <si>
    <r>
      <t>CH</t>
    </r>
    <r>
      <rPr>
        <vertAlign val="subscript"/>
        <sz val="10"/>
        <rFont val="Arial"/>
        <family val="2"/>
      </rPr>
      <t>4</t>
    </r>
    <r>
      <rPr>
        <sz val="10"/>
        <rFont val="Arial"/>
        <family val="2"/>
      </rPr>
      <t>*</t>
    </r>
  </si>
  <si>
    <r>
      <t>N</t>
    </r>
    <r>
      <rPr>
        <vertAlign val="subscript"/>
        <sz val="10"/>
        <rFont val="Arial"/>
        <family val="2"/>
      </rPr>
      <t>2</t>
    </r>
    <r>
      <rPr>
        <sz val="10"/>
        <rFont val="Arial"/>
        <family val="2"/>
      </rPr>
      <t>O*</t>
    </r>
  </si>
  <si>
    <t>* Included for reference purposes only.</t>
  </si>
  <si>
    <t>Instructions for Using the Sales-Based Approach to Calculate HFC and PFC Emissions from Manufacturing Refrigeration/AC Equipment</t>
  </si>
  <si>
    <r>
      <t>Decrease in Refrigerant Inventory</t>
    </r>
    <r>
      <rPr>
        <sz val="10"/>
        <rFont val="Arial"/>
        <family val="2"/>
      </rPr>
      <t xml:space="preserve">
E = C - D</t>
    </r>
  </si>
  <si>
    <r>
      <t>Total Refrigerant Purchases/ Acquisitions</t>
    </r>
    <r>
      <rPr>
        <sz val="10"/>
        <rFont val="Arial"/>
        <family val="2"/>
      </rPr>
      <t xml:space="preserve">
I = F + G + H</t>
    </r>
  </si>
  <si>
    <r>
      <t>Total Refrigerant Sales/Disbursements</t>
    </r>
    <r>
      <rPr>
        <sz val="10"/>
        <rFont val="Arial"/>
        <family val="2"/>
      </rPr>
      <t xml:space="preserve">
O = J + K + L + M + N</t>
    </r>
  </si>
  <si>
    <r>
      <t>Refrigerant Emissions (kilograms)</t>
    </r>
    <r>
      <rPr>
        <sz val="10"/>
        <rFont val="Arial"/>
        <family val="2"/>
      </rPr>
      <t xml:space="preserve">
P = E + I - O</t>
    </r>
  </si>
  <si>
    <r>
      <t>GWP of Refrigerant</t>
    </r>
    <r>
      <rPr>
        <sz val="10"/>
        <rFont val="Arial"/>
        <family val="2"/>
      </rPr>
      <t xml:space="preserve">
See Table 1</t>
    </r>
  </si>
  <si>
    <r>
      <t>CO2-Equivalent Emissions (tonnes)</t>
    </r>
    <r>
      <rPr>
        <sz val="10"/>
        <rFont val="Arial"/>
        <family val="2"/>
      </rPr>
      <t xml:space="preserve">
S = P x Q x R</t>
    </r>
  </si>
  <si>
    <r>
      <t>Nameplate Capacity of Partially Charged Equipment</t>
    </r>
    <r>
      <rPr>
        <sz val="10"/>
        <rFont val="Arial"/>
        <family val="2"/>
      </rPr>
      <t xml:space="preserve">
W</t>
    </r>
  </si>
  <si>
    <r>
      <t>Density or Pressure** of partical charge</t>
    </r>
    <r>
      <rPr>
        <sz val="10"/>
        <rFont val="Arial"/>
        <family val="2"/>
      </rPr>
      <t xml:space="preserve">
X</t>
    </r>
  </si>
  <si>
    <r>
      <t>Density or Pressure** of full charge</t>
    </r>
    <r>
      <rPr>
        <sz val="10"/>
        <rFont val="Arial"/>
        <family val="2"/>
      </rPr>
      <t xml:space="preserve">
Y</t>
    </r>
  </si>
  <si>
    <r>
      <t>Refrigerant charged into equipment</t>
    </r>
    <r>
      <rPr>
        <sz val="10"/>
        <rFont val="Arial"/>
        <family val="2"/>
      </rPr>
      <t xml:space="preserve">
Z = WX/Y</t>
    </r>
  </si>
  <si>
    <t>Refrigerant purchased from producers/ distributors in bulk</t>
  </si>
  <si>
    <t>A Conversion Factor (tonnes/kilogram) has been entered in Column Q.  You may adjust this conversion factor if you would prefer to enter all values in pounds or some other unit rather than kilograms.</t>
  </si>
  <si>
    <t>Enter into Column D the refrigerant inventory (in storage, not equipment) at the end of the year in kilograms.</t>
  </si>
  <si>
    <t>Enter into Column G the amount of refrigerant (in kilograms) returned by equipment users.</t>
  </si>
  <si>
    <t>Enter into Column H the amount of refrigerant (in kilograms) returned after off-site recycling or reclamation.</t>
  </si>
  <si>
    <t>Enter into Column K the amount of refrigerant (in kilograms) delivered to equipment users in containers.</t>
  </si>
  <si>
    <t>Enter into Column L the amount of refrigerant (in kilograms) returned to refrigerant producers.</t>
  </si>
  <si>
    <t>See Table 2</t>
  </si>
  <si>
    <t>Enter into Column M the amount of refrigerant (in kilograms) sent off-site for recycling or reclamation.</t>
  </si>
  <si>
    <t>Enter into Column N the amount of refrigerant (in kilograms) sent off-site for destruction.</t>
  </si>
  <si>
    <t>The Decrease in Refrigerant Inventory (Beginning - End) should be automatically calculated in Column E.</t>
  </si>
  <si>
    <t>The Total Refrigerant Purchases/Acquisitions should be automatically calculated in Column I.</t>
  </si>
  <si>
    <t>The CO2-Equivalent Emissions in tonnes (Emissions x Conversion Factor x GWP) should be automatically calculated in Column S.</t>
  </si>
  <si>
    <t>Total CO2-Equivalent Emissions in tonnes should be automatically calculated in the last row of Column S.</t>
  </si>
  <si>
    <t>HFC-134a</t>
  </si>
  <si>
    <t xml:space="preserve">Direct emissions are emissions that are produced from the operation of any controlled or owned entity. </t>
  </si>
  <si>
    <t>Sales-Based Approach: Emissions from Manufacturing of Air Conditioning and Refrigeration Equipment</t>
  </si>
  <si>
    <t xml:space="preserve">Calculating HFC and PFC Emissions from the Manufacturing, Servicing, </t>
  </si>
  <si>
    <t>Choosing Activity Data and Emission Factors</t>
  </si>
  <si>
    <t>Step A: Calculating Refrigerant Charged into Equipment</t>
  </si>
  <si>
    <t>Acknowledgements</t>
  </si>
  <si>
    <t>Type of Air Conditioning and Refrigeration Equipment</t>
  </si>
  <si>
    <t>HFC-236fa</t>
  </si>
  <si>
    <t>R-401A</t>
  </si>
  <si>
    <t>R-402A</t>
  </si>
  <si>
    <t>R-402B</t>
  </si>
  <si>
    <t>R-407C</t>
  </si>
  <si>
    <t>R-507 or R-507A</t>
  </si>
  <si>
    <t>R-508B</t>
  </si>
  <si>
    <t>Purchases/Acquisitions of Refrigerant (kilograms)</t>
  </si>
  <si>
    <t>Refrigerant purchased from producers/ distributors</t>
  </si>
  <si>
    <t>Refrigerant returned after off-site recycling or reclamation</t>
  </si>
  <si>
    <t>X</t>
  </si>
  <si>
    <t>Y</t>
  </si>
  <si>
    <t>additional refrigerant (specify: _____)</t>
  </si>
  <si>
    <t>Sales/Disbursements of Refrigerant (kilograms)</t>
  </si>
  <si>
    <t>Refrigerant sent off-site for recycling or reclamation</t>
  </si>
  <si>
    <t>Refrigerant sent off-site for destruction</t>
  </si>
  <si>
    <t>Emissions</t>
  </si>
  <si>
    <t>R-401B</t>
  </si>
  <si>
    <t>**If using Pressure, provide in absolute units, e.g., Pa or psia</t>
  </si>
  <si>
    <t>Table 1. GWPs of Common Greenhouse Gases and Refrigerants</t>
  </si>
  <si>
    <r>
      <t>PFC-116 (C</t>
    </r>
    <r>
      <rPr>
        <vertAlign val="subscript"/>
        <sz val="10"/>
        <rFont val="Arial"/>
        <family val="2"/>
      </rPr>
      <t>2</t>
    </r>
    <r>
      <rPr>
        <sz val="10"/>
        <rFont val="Arial"/>
        <family val="2"/>
      </rPr>
      <t>F</t>
    </r>
    <r>
      <rPr>
        <vertAlign val="subscript"/>
        <sz val="10"/>
        <rFont val="Arial"/>
        <family val="2"/>
      </rPr>
      <t>6</t>
    </r>
    <r>
      <rPr>
        <sz val="10"/>
        <rFont val="Arial"/>
        <family val="2"/>
      </rPr>
      <t>)</t>
    </r>
  </si>
  <si>
    <r>
      <t>PFC-14 (CF</t>
    </r>
    <r>
      <rPr>
        <vertAlign val="subscript"/>
        <sz val="10"/>
        <rFont val="Arial"/>
        <family val="2"/>
      </rPr>
      <t>4</t>
    </r>
    <r>
      <rPr>
        <sz val="10"/>
        <rFont val="Arial"/>
        <family val="2"/>
      </rPr>
      <t>)</t>
    </r>
  </si>
  <si>
    <t>S</t>
  </si>
  <si>
    <t>Step 18</t>
  </si>
  <si>
    <t>Step 19</t>
  </si>
  <si>
    <t>Refrigerant inventory (in storage, not equipment) at the beginning of the year</t>
  </si>
  <si>
    <t>Refrigerant inventory (in storage, not equipment) at the end of the year</t>
  </si>
  <si>
    <t>Residential and Commercial A/C, including Heat Pumps</t>
  </si>
  <si>
    <t>10 - 15</t>
  </si>
  <si>
    <t>1 - 5 %</t>
  </si>
  <si>
    <t>Mobile Air Conditioners</t>
  </si>
  <si>
    <t>The CO2-Equivalent Emissions in tonnes (Emissions x Conversion Factor x GWP) should be automatically calculated in Column Q.</t>
  </si>
  <si>
    <t>TOTAL USER EMISSIONS  ============&gt;</t>
  </si>
  <si>
    <t>You will need to determine the following factors for each refrigerant used:</t>
  </si>
  <si>
    <t>Refrigerant charged into equipment (kilograms)</t>
  </si>
  <si>
    <t>W</t>
  </si>
  <si>
    <t>A</t>
  </si>
  <si>
    <t>Instructions for Using Worksheet 3: Emission Factor-Based Approach to Estimate HFC and PFC Emissions from Refrigeration/AC</t>
  </si>
  <si>
    <t>B</t>
  </si>
  <si>
    <t>C</t>
  </si>
  <si>
    <t>D</t>
  </si>
  <si>
    <t>E</t>
  </si>
  <si>
    <t>Cell color code:</t>
  </si>
  <si>
    <t>Mandatory user entery:</t>
  </si>
  <si>
    <t>Optional user entry:</t>
  </si>
  <si>
    <t>Default value:</t>
  </si>
  <si>
    <t>Auto calculated value:</t>
  </si>
  <si>
    <t>You will need to determine the following factors:</t>
  </si>
  <si>
    <t xml:space="preserve">Clearly state in the final report if different values than the default factors are used, including their source. </t>
  </si>
  <si>
    <t>Direct Emissions</t>
  </si>
  <si>
    <t>F</t>
  </si>
  <si>
    <t>G</t>
  </si>
  <si>
    <t>Step 1</t>
  </si>
  <si>
    <t>Step 2</t>
  </si>
  <si>
    <t>Step 3</t>
  </si>
  <si>
    <t>H</t>
  </si>
  <si>
    <t>Refrigerant Used</t>
  </si>
  <si>
    <t>HFC-23</t>
  </si>
  <si>
    <t>HFC-32</t>
  </si>
  <si>
    <t>HFC-125</t>
  </si>
  <si>
    <t>HFC-143a</t>
  </si>
  <si>
    <t>HFC-152a</t>
  </si>
  <si>
    <t>R-404A</t>
  </si>
  <si>
    <t>R-407A</t>
  </si>
  <si>
    <t>R-407B</t>
  </si>
  <si>
    <t>R-410A</t>
  </si>
  <si>
    <t>R-410B</t>
  </si>
  <si>
    <t>R-508A</t>
  </si>
  <si>
    <t>Step 4</t>
  </si>
  <si>
    <t>Step 5</t>
  </si>
  <si>
    <t>Step 6</t>
  </si>
  <si>
    <t>Step 7</t>
  </si>
  <si>
    <t>Refrigerant returned by equipment users</t>
  </si>
  <si>
    <t>Refrigerant delivered to equipment users in containers</t>
  </si>
  <si>
    <t>Refrigerant returned to refrigerant producers</t>
  </si>
  <si>
    <t>TOTAL MANUFACTURER EMISSIONS</t>
  </si>
  <si>
    <t>I</t>
  </si>
  <si>
    <t>J</t>
  </si>
  <si>
    <t xml:space="preserve"> Assembly/Installation Emission Factor</t>
  </si>
  <si>
    <t>Time since last recharge (years)</t>
  </si>
  <si>
    <t>K</t>
  </si>
  <si>
    <t>L</t>
  </si>
  <si>
    <t>Decrease in Inventory (kilograms)</t>
  </si>
  <si>
    <t>Conversion Factor (tonnes/kilogram)</t>
  </si>
  <si>
    <t>M</t>
  </si>
  <si>
    <t>N</t>
  </si>
  <si>
    <t>O</t>
  </si>
  <si>
    <t>P</t>
  </si>
  <si>
    <t>Q</t>
  </si>
  <si>
    <t>R</t>
  </si>
  <si>
    <t>Step A.1</t>
  </si>
  <si>
    <t>Step A.2</t>
  </si>
  <si>
    <t>Step A.3</t>
  </si>
  <si>
    <t>Step A.4</t>
  </si>
  <si>
    <t>Step 8</t>
  </si>
  <si>
    <t>Step 9</t>
  </si>
  <si>
    <t>Step 10</t>
  </si>
  <si>
    <t>Step 11</t>
  </si>
  <si>
    <t>Step 12</t>
  </si>
  <si>
    <t>Step 13</t>
  </si>
  <si>
    <t>Step 14</t>
  </si>
  <si>
    <t>Step 15</t>
  </si>
  <si>
    <t>Step 16</t>
  </si>
  <si>
    <t>Step 17</t>
  </si>
  <si>
    <t>Step</t>
  </si>
  <si>
    <t>Instructions</t>
  </si>
  <si>
    <t>Table 1 provides GWPs for different refrigerants as a reference.</t>
  </si>
  <si>
    <t>A1</t>
  </si>
  <si>
    <t>A2</t>
  </si>
  <si>
    <t>A3</t>
  </si>
  <si>
    <t>A4</t>
  </si>
  <si>
    <t>Process Description and Assumptions</t>
  </si>
  <si>
    <t>Purpose and Domain of Application</t>
  </si>
  <si>
    <t>Please insert more rows for equipment types as necessary.</t>
  </si>
  <si>
    <t>Step 2.1</t>
  </si>
  <si>
    <t>Step 2.2</t>
  </si>
  <si>
    <t>Step 2.3</t>
  </si>
  <si>
    <t>Step 2.4</t>
  </si>
  <si>
    <t>Step 2.5</t>
  </si>
  <si>
    <t>Step 2.6</t>
  </si>
  <si>
    <t>Step 2.7</t>
  </si>
  <si>
    <t>Operation Emissions (tonnes of CO2 equivalent/yr)</t>
  </si>
  <si>
    <t>Step 3.1</t>
  </si>
  <si>
    <t>Step 3.2</t>
  </si>
  <si>
    <t>Step 3.3</t>
  </si>
  <si>
    <t>Step 3.4</t>
  </si>
  <si>
    <t>Step 3.5</t>
  </si>
  <si>
    <t>Step 3.6</t>
  </si>
  <si>
    <t>Step 3.7</t>
  </si>
  <si>
    <t>Step 3.8</t>
  </si>
  <si>
    <t>Step 3.9</t>
  </si>
  <si>
    <t>Step 3.10</t>
  </si>
  <si>
    <t>Destruction (kilograms)</t>
  </si>
  <si>
    <t>Disposal Emissions (tonnes of CO2 equivalent/yr)</t>
  </si>
  <si>
    <t>Step 4.1</t>
  </si>
  <si>
    <t>Step 4.2</t>
  </si>
  <si>
    <t>Step 4.3</t>
  </si>
  <si>
    <t>Step 4.4</t>
  </si>
  <si>
    <t>Assembly Emissions</t>
  </si>
  <si>
    <t>Operation Emissions</t>
  </si>
  <si>
    <t>Disposal Emissions</t>
  </si>
  <si>
    <t>Total Emissions (tonnes of CO2 Equivalent)</t>
  </si>
  <si>
    <t>Result of Step 1</t>
  </si>
  <si>
    <t>Result of Step 2</t>
  </si>
  <si>
    <t>Result of Step 3</t>
  </si>
  <si>
    <t>A + B + C</t>
  </si>
  <si>
    <t>Table 2. Default Assumptions from IPCC Good Practice Guidelines*</t>
  </si>
  <si>
    <t>Application</t>
  </si>
  <si>
    <t>Lifetime (years)</t>
  </si>
  <si>
    <t>Emission Factors (% of initial charge/yr)</t>
  </si>
  <si>
    <t>Assembly</t>
  </si>
  <si>
    <t>Recycling Efficiency</t>
  </si>
  <si>
    <t>Domestic Refrigeration</t>
  </si>
  <si>
    <t>12 - 15</t>
  </si>
  <si>
    <t>0.2 - 1 %</t>
  </si>
  <si>
    <t>0.1 - 0.5 %</t>
  </si>
  <si>
    <t>70% of remainder</t>
  </si>
  <si>
    <t>Stand-Alone Commercial Applications</t>
  </si>
  <si>
    <t>8 - 12</t>
  </si>
  <si>
    <t>0.5 - 3 %</t>
  </si>
  <si>
    <t>1 - 10 %</t>
  </si>
  <si>
    <t>70 - 80% of the remainder</t>
  </si>
  <si>
    <t>Medium and Large Commercial refrigeration</t>
  </si>
  <si>
    <t>7 - 10</t>
  </si>
  <si>
    <t>10 - 30 %</t>
  </si>
  <si>
    <t>80 - 90% of remainder</t>
  </si>
  <si>
    <t>Transport Refrigeration</t>
  </si>
  <si>
    <t>6 - 9</t>
  </si>
  <si>
    <t>15 - 50 %</t>
  </si>
  <si>
    <t>70 - 80% of remainder</t>
  </si>
  <si>
    <t>Industrial Refrigeration including Food Processing and Cold Storage</t>
  </si>
  <si>
    <t>10 - 20</t>
  </si>
  <si>
    <t>7 - 25 %</t>
  </si>
  <si>
    <t>Chillers</t>
  </si>
  <si>
    <t>10 - 30</t>
  </si>
  <si>
    <t>2 - 15 %</t>
  </si>
  <si>
    <t>80 - 95% of remainder</t>
  </si>
  <si>
    <t>B x  D x E x F x G</t>
  </si>
  <si>
    <t>Step 4. Total Emissions</t>
  </si>
  <si>
    <t>Assembly emissions are automatically calculated from Step 1.</t>
  </si>
  <si>
    <t>Operation emissions are automatically calculated from Step 2.</t>
  </si>
  <si>
    <t>Disposal emissions are automatically calculated from Step 3.</t>
  </si>
  <si>
    <t>Step 1.1</t>
  </si>
  <si>
    <t>Step 1.2</t>
  </si>
  <si>
    <t>Step 1.3</t>
  </si>
  <si>
    <t>Step 1.4</t>
  </si>
  <si>
    <t>Step 1.5</t>
  </si>
  <si>
    <t>Step 1.6</t>
  </si>
  <si>
    <t>Step 1.7</t>
  </si>
  <si>
    <t>Refrigeration/Air-Conditioner Equipment Name</t>
  </si>
  <si>
    <t>Type of Refrigerant</t>
  </si>
  <si>
    <t>GWP of Refrigerant</t>
  </si>
  <si>
    <t>Conversion Factor (tonnes/kilograms)</t>
  </si>
  <si>
    <t>Assembly Emissions (tonnes of CO2 equivalent/yr)</t>
  </si>
  <si>
    <t>Optional</t>
  </si>
  <si>
    <t>See Table 1</t>
  </si>
  <si>
    <t>Total</t>
  </si>
  <si>
    <t>Please insert more rows as necessary.</t>
  </si>
  <si>
    <t>Repeat Steps 1.1 to 1.7 for each type of equipment and each refrigerant.</t>
  </si>
  <si>
    <t>Step 2. Operation Emissions</t>
  </si>
  <si>
    <t>Step 3. Disposal Emissions</t>
  </si>
  <si>
    <t>Enter the number of units disposed of during the reporting period in Column B.</t>
  </si>
  <si>
    <t>Identify all air conditioning and refrigeration equipment and which refrigerants they use.  Those using purely CFCs or HCFCs may be omitted.  For your own reference, you may type in a description of the equipment in Column A.</t>
  </si>
  <si>
    <r>
      <t>*Note</t>
    </r>
    <r>
      <rPr>
        <sz val="10"/>
        <rFont val="Arial"/>
        <family val="0"/>
      </rPr>
      <t>: “Total full charge” refers to the full and proper charge of the equipment rather than to the actual charge, which may reflect leakage.  Please see the Guide to Calculation Worksheets, Section III.A., Approach 1, for a discussion of this quantity and its importance.</t>
    </r>
  </si>
  <si>
    <t>Type of Equipment</t>
  </si>
  <si>
    <t>Number of Units</t>
  </si>
  <si>
    <t>GWP of the Refrigerant</t>
  </si>
  <si>
    <t>Total Refrigerant Charge for the Equipment (kg)</t>
  </si>
  <si>
    <t>Annual Leakage Rate (%)</t>
  </si>
  <si>
    <t>Recovery (%)</t>
  </si>
  <si>
    <t>Refrigerant Destroyed (kg)</t>
  </si>
  <si>
    <t>Equipment Lifetime (years)</t>
  </si>
  <si>
    <t>Table 2 provides default lifetimes, assembly leak rates, annual leak rates, and disposal recovery factors from IPCC Good Practice.</t>
  </si>
  <si>
    <t>Enter the type of Refrigeration/AC equipment in Column A (Optional)</t>
  </si>
  <si>
    <t>Enter the refrigerant in Column C (Optional).</t>
  </si>
  <si>
    <t>Enter the GWP of refrigerant in Column D. Table 1 has been provided as a reference.</t>
  </si>
  <si>
    <r>
      <t>* Note:</t>
    </r>
    <r>
      <rPr>
        <sz val="10"/>
        <rFont val="Arial"/>
        <family val="0"/>
      </rPr>
      <t xml:space="preserve"> “Total full charge” refers to the full and proper charge of the equipment rather than to the actual charge, which may reflect leakage.  Please see the Guide to Calculation Worksheets, Section III.A., Approach I, for a discussion of this quantity and its importance.</t>
    </r>
  </si>
  <si>
    <t>Enter into Column S the total full charge* (in kilograms) of all equipment retired or sold this year.</t>
  </si>
  <si>
    <t>Enter into Column R the total full charge* (in kilograms) of all equipment retrofitted to use this refrigerant.</t>
  </si>
  <si>
    <t>Enter into Column T the total full charge* (in kilograms) of all equipment that previously used this refrigerant but was retrofitted this year to to use a different refrigerant.</t>
  </si>
  <si>
    <t>Total full charge* of equipment that is retrofitted to use this refrigerant</t>
  </si>
  <si>
    <t>Total original full charge* of retiring equipment</t>
  </si>
  <si>
    <t>Total original full charge* of equpment that is retrofitted away from this refrigerant to a different refrigerant</t>
  </si>
  <si>
    <r>
      <t>*Note</t>
    </r>
    <r>
      <rPr>
        <sz val="10"/>
        <rFont val="Arial"/>
        <family val="0"/>
      </rPr>
      <t>: “Total full charge” refers to the full and proper charge of the equipment rather than to the actual charge, which may reflect leakage.  Please see the Guide to Calculation Worksheets, Section III.A., Approach 2, for a discussion of this quantity and its importance.</t>
    </r>
  </si>
  <si>
    <t>Enter into Column I the total full charge* (in kilograms) of equipment retired or sold this year.</t>
  </si>
  <si>
    <t>Enter into Column J the total full charge* (in kilograms) of all equipment that previously used this refrigerant but was retrofitted this year to to use a different refrigerant.</t>
  </si>
  <si>
    <t>Enter into Column E the total full charge* (in kilograms) of all new equipment using this refrigerant.</t>
  </si>
  <si>
    <t>Enter into Column F the total full charge* (in kilograms) of all equipment retrofitted to use this refrigerant.</t>
  </si>
  <si>
    <t>Original total full charge* of retiring or sold equipment that used this refrigerant</t>
  </si>
  <si>
    <t>Total full charge* of equipment that is retrofitted away from this refrigerant to a different refrigerant</t>
  </si>
  <si>
    <t>A Conversion Factor (tonnes/kilogram) has been entered in Column O.  You may adjust this conversion factor if you would prefer to enter all values in pounds or some other unit rather than in kilograms.</t>
  </si>
  <si>
    <t>The GWP of the refrigerant is automatically extracted from Table 1 and entered into Column P.  If "#N/A" appears, check to make sure the refrigerant as typed in Column B appears in Table 1, or simply delete the lookup function and type in the GWP.</t>
  </si>
  <si>
    <t>Enter into Column C the amount of refrigerant (in kilograms) used to fill new equipment.  Note this applies only to equipment that is charged on-site, not pre-charged equipment. (Emissions from charging pre-charged equipment are counted as the manufacturer's emissions, not the user's emissions).</t>
  </si>
  <si>
    <t>Enter into Column H the amount of this refrigerant (in kilograms) used to service equipment.  If the old refrigerant remains in the equipment, or is recycled on site and returned to the equipment, this is the amount of new refrigerant required to restore the equipment to its full and proper charge (i.e., to "top off" the equipment).  If the old refrigerant is recovered from the equipment and shipped off site for reclamation, this is the difference between the amount of old refrigerant recovered and sent off site and the full charge of the equipment. This equals the Use Emissions.</t>
  </si>
  <si>
    <t>Total full charge* of new equipment using this refrigerant</t>
  </si>
  <si>
    <r>
      <t>* Note</t>
    </r>
    <r>
      <rPr>
        <sz val="10"/>
        <rFont val="Arial"/>
        <family val="0"/>
      </rPr>
      <t>: “Total full charge” refers to the full and proper charge of the equipment rather than to the actual charge, which may reflect leakage.  Please see the Guide to Calculation Worksheets, Section III.A., Approach I, for a discussion of this quantity and its importance.</t>
    </r>
  </si>
  <si>
    <t>Enter into Column Q the total full charge* (in kilograms) of all new equipment purchased this year.</t>
  </si>
  <si>
    <t>The Refrigerant charged into equipment (Capacity x [Density Partial / Density Full] or Capacity x [Pressure Partial / Pressure Full]) should be automatically calculated in Column Z and automatically entered in Column J.</t>
  </si>
  <si>
    <t>TOTAL MANUFACTURER EMISSIONS  ===&gt;</t>
  </si>
  <si>
    <t>Please insert more rows as necessary to list additional equipment or refrigerants; if using Step A (Columns W, X, Y and Z), add rows in the appropriate place there as well.</t>
  </si>
  <si>
    <r>
      <t>Refrigerant charged into equipment*</t>
    </r>
    <r>
      <rPr>
        <sz val="8"/>
        <rFont val="Arial"/>
        <family val="2"/>
      </rPr>
      <t xml:space="preserve">
If not known, see steps A1 to A4 for a default value</t>
    </r>
  </si>
  <si>
    <t>If refrigerants other than those listed are used, use the additional rows at the bottom of the table or insert additional rows and enter the refrigerant in Column B.</t>
  </si>
  <si>
    <t>If other refrigerants are used, use the additional rows at the bottom of the table or insert additional rows and enter the refrigerant in Column B.  You may also use these lines or insert new rows if more than one type of equipment uses the same refrigerant and you wish to segregate them.</t>
  </si>
  <si>
    <t>Enter into Column C the refrigerant inventory (in storage, not equipment) at the beginning of the year in kilograms.  If one or more additional lines of the same refrigerant were added, be sure the total inventory of that refrigerant is either allocated between the additional rows or included in just one, not all, rows.</t>
  </si>
  <si>
    <t>The GWP of the refrigerant is automatically extracted from Table 1 and entered into Column X.  If "#N/A" appears, check to make sure the refrigerant as typed in Column B appears in Table 1, or simply delete the lookup function and type in the GWP.</t>
  </si>
  <si>
    <t>The GWP of the refrigerant is automatically extracted from Table 1 and entered into Column R.  If "#N/A" appears, check to make sure the refrigerant as typed in Column B appears in Table 1, or simply delete the lookup function and type in the GWP.</t>
  </si>
  <si>
    <t>Emissions (Installation Emissions + Use Emissions + Disposal Emissions) should be automatically calculated in Column N.</t>
  </si>
  <si>
    <t>Enter into Column W the Nameplate Capacity of Partially Charged Equipment (in kilograms).</t>
  </si>
  <si>
    <t>Enter into Column X the Density or Pressure of the partial refrigerant charge. If using pressure, use absolute units (e.g., Pa or psia).</t>
  </si>
  <si>
    <t>Enter into Column Y the Density or Pressure of the full refrigerant charge. If using pressure, please use absolute units (e.g., Pa or psia).</t>
  </si>
  <si>
    <r>
      <t>Note:</t>
    </r>
    <r>
      <rPr>
        <sz val="10"/>
        <rFont val="Arial"/>
        <family val="0"/>
      </rPr>
      <t xml:space="preserve">  GWPs of blends are based only on the GWPs of their HFC and PFC components as listed in ASHRAE Standard 34.  For the purposes of this table and the Protocol, the GWP of all components other than HFCs and PFCs are considered to be zero.  It is recognized that emissions of these components may have significant effects on climate change and other environmental consequences; however, such emissions are not included in greenhouse gas inventories because these gases are not part of the group of Kyoto protocol recognized gases (CO2, CH4, HFC, PFC, SF6, N20).</t>
    </r>
  </si>
  <si>
    <t>Enter into Column J the amount of refrigerant (in kilograms) charged into equipment. If this is not known, please see Steps A1 to A4 (Columns W, X, Y and Z) for a default approach to estimating this value.</t>
  </si>
  <si>
    <t>Installation Emissions (kilograms)</t>
  </si>
  <si>
    <t>Total original full charge of equipment retrofitted away from this refrigerant to a different refrigerant</t>
  </si>
  <si>
    <t>Refrigerant recovered from equipment retrofitted away from this refrigerant to a different refrigerant</t>
  </si>
  <si>
    <r>
      <t>Total Final Use and Disposal Emissions</t>
    </r>
    <r>
      <rPr>
        <sz val="10"/>
        <rFont val="Arial"/>
        <family val="2"/>
      </rPr>
      <t xml:space="preserve">
M = I + J - K - L</t>
    </r>
  </si>
  <si>
    <t>Use Emissions (kg)</t>
  </si>
  <si>
    <t>Final Use and Disposal Emissions (kilograms)</t>
  </si>
  <si>
    <r>
      <t>Refrigerant Emissions (kilograms)</t>
    </r>
    <r>
      <rPr>
        <sz val="10"/>
        <rFont val="Arial"/>
        <family val="2"/>
      </rPr>
      <t xml:space="preserve">
N = G + H + M</t>
    </r>
  </si>
  <si>
    <r>
      <t>CO2-Equivalent Emissions (tonnes)</t>
    </r>
    <r>
      <rPr>
        <sz val="10"/>
        <rFont val="Arial"/>
        <family val="2"/>
      </rPr>
      <t xml:space="preserve">
Q = N x O x P</t>
    </r>
  </si>
  <si>
    <t>Repeat Steps 1 to 25 for each type of refrigerant and delete unused rows.</t>
  </si>
  <si>
    <t>Repeat Steps 1 to 19 for each type of equipment and refrigerant and delete unused rows.</t>
  </si>
  <si>
    <t>Repeat Steps 1 to 17 for each type of refrigerant and delete unused rows.</t>
  </si>
  <si>
    <t>Total CO2-Equivalent Emissions in tonnes should be automatically calculated in the last row of Column Q.</t>
  </si>
  <si>
    <t>Enter into Column C the refrigerant inventory (in storage, not equipment) for that refrigerant at the beginning of the year in kilograms.</t>
  </si>
  <si>
    <t>Enter into Column D the amount of refrigerant (in kilograms) used to fill equipment retrofitted to use this refrigerant.</t>
  </si>
  <si>
    <t>Enter into Column F the amount of refrigerant (in kilograms) purchased from producers/distributors in bulk (e.g., in cylinders).</t>
  </si>
  <si>
    <t>Enter into Column F the amount of refrigerant (in kilograms) purchased from producers/distributors.</t>
  </si>
  <si>
    <t>The Total Installation Emissions should be automatically calculated in Column G</t>
  </si>
  <si>
    <t>Refrigerant used to service equipment (net amount after recovery, recycling and recharge)</t>
  </si>
  <si>
    <t>Enter into Column K the amount of refrigerant (in kilograms) recovered from equipment retired or sold to other entities.</t>
  </si>
  <si>
    <t>Enter into Column L the amount of refrigerant (in kilograms) recovered from equipment retrofitted this year to use a different refrigerant.</t>
  </si>
  <si>
    <t>The Total Final Use and Disposal Emissions should be automatically calculated in Column M.</t>
  </si>
  <si>
    <t>and/or Disposal of Refrigeration and Air-Conditioning Equipment</t>
  </si>
  <si>
    <r>
      <t>Emissions (Decrease in Inventory + Total Purchases/Acquisitions - Total Sales/Distributions - Increase in Total Full Charge of</t>
    </r>
    <r>
      <rPr>
        <sz val="10"/>
        <rFont val="Arial"/>
        <family val="0"/>
      </rPr>
      <t xml:space="preserve"> Equipment) should be automatically calculated in Column V.</t>
    </r>
  </si>
  <si>
    <t>Gas or Blend</t>
  </si>
  <si>
    <t>GWP</t>
  </si>
  <si>
    <t>Source</t>
  </si>
  <si>
    <t>IPCC Second Assessment Report (1995)</t>
  </si>
  <si>
    <t>UNEP OzonAction Programme Chemical Database (Online)</t>
  </si>
  <si>
    <t>ASHRAE Standard 34</t>
  </si>
  <si>
    <t>Please insert more rows as necessary to list additional refrigerants.</t>
  </si>
  <si>
    <t>Worksheet 1a: HFC and PFC Emissions from Refrigeration/AC Equipment: Sales Based Approach for Manufacturers</t>
  </si>
  <si>
    <t>Worksheet 1b: HFC and PFC Emissions from Refrigeration/AC Equipment: Sales Based Approach for Users</t>
  </si>
  <si>
    <t>Total full charge of new equipment</t>
  </si>
  <si>
    <r>
      <t>Increase in Total Full Charge of Equipment</t>
    </r>
    <r>
      <rPr>
        <sz val="10"/>
        <rFont val="Arial"/>
        <family val="2"/>
      </rPr>
      <t xml:space="preserve">
U = Q + R - S - T</t>
    </r>
  </si>
  <si>
    <r>
      <t xml:space="preserve">Increase in Total Full Charge of </t>
    </r>
    <r>
      <rPr>
        <b/>
        <sz val="10"/>
        <rFont val="Arial"/>
        <family val="2"/>
      </rPr>
      <t>Equipment (kilograms)</t>
    </r>
  </si>
  <si>
    <t>Instructions for Using the Lifecycle Stage Approach to Calculate HFC and PFC Emissions from Users of Refrigeration/AC Equipment</t>
  </si>
  <si>
    <t>Worksheet 2: HFC and PFC Emissions from Refrigeration/AC Equipment: Lifecycle Stage Approach for Users</t>
  </si>
  <si>
    <t>Refrigerant used to fill equipment retrofitted to use this refrigerant</t>
  </si>
  <si>
    <t>Refrigerant used to fill new equipment</t>
  </si>
  <si>
    <t>Refrigerant used to service equipment</t>
  </si>
  <si>
    <t>Total original full charge of retiring equipment</t>
  </si>
  <si>
    <t>Total original full charge of equpment that is retrofitted away from this refrigerant to a different refrigerant</t>
  </si>
  <si>
    <t>Refrigerant recovered from retiring equipment</t>
  </si>
  <si>
    <t>Refrigerant recovered from equipment that is retrofitted away from this refrigerant to a different refrigerant</t>
  </si>
  <si>
    <t>Lifecycle Stage Approach: Emissions from Users of Air Conditioning and Refrigeration Equipment</t>
  </si>
  <si>
    <t>Sales-Based Approach: Emissions from Users of Air Conditioning and Refrigeration Equipment</t>
  </si>
  <si>
    <r>
      <t>Total Installation Emissions</t>
    </r>
    <r>
      <rPr>
        <sz val="10"/>
        <rFont val="Arial"/>
        <family val="2"/>
      </rPr>
      <t xml:space="preserve">
G = C + D - E - F</t>
    </r>
  </si>
  <si>
    <t>Enter into Column O the amount of refrigerant (in kilograms) sent off-site for destruction.</t>
  </si>
  <si>
    <t>The Total Refrigerant Sales/Disbursements should be automatically calculated in Column P.</t>
  </si>
  <si>
    <t>R-411A</t>
  </si>
  <si>
    <t>R-411B</t>
  </si>
  <si>
    <t>R-412A</t>
  </si>
  <si>
    <t>R-413A</t>
  </si>
  <si>
    <t>R-414A</t>
  </si>
  <si>
    <t>R-414B</t>
  </si>
  <si>
    <t>R-415A</t>
  </si>
  <si>
    <t>R-415B</t>
  </si>
  <si>
    <t>R-416A</t>
  </si>
  <si>
    <t>R-417A</t>
  </si>
  <si>
    <t>R-418A</t>
  </si>
  <si>
    <t>R-419A</t>
  </si>
  <si>
    <t>R-420A</t>
  </si>
  <si>
    <t>R-500</t>
  </si>
  <si>
    <t>R-501</t>
  </si>
  <si>
    <t>R-502</t>
  </si>
  <si>
    <t>R-503</t>
  </si>
  <si>
    <t>R-504</t>
  </si>
  <si>
    <t>R-505</t>
  </si>
  <si>
    <t>R-506</t>
  </si>
  <si>
    <t>R-509 or R-509A</t>
  </si>
  <si>
    <t>((B x E) x ( 1 - (F * G )) x (1 - H)-I)* D * J</t>
  </si>
  <si>
    <t>Charge (kg)</t>
  </si>
  <si>
    <t xml:space="preserve">Not provided </t>
  </si>
  <si>
    <t>10 - 20 %</t>
  </si>
  <si>
    <t>0.05 - 0.5</t>
  </si>
  <si>
    <t>0.2 - 6</t>
  </si>
  <si>
    <t>50 - 2000</t>
  </si>
  <si>
    <t>10 - 10000</t>
  </si>
  <si>
    <t>0.5 - 100</t>
  </si>
  <si>
    <t>Enter the number of units in operation during the reporting period in Column B.</t>
  </si>
  <si>
    <t>Enter the annual leakage rate (%) in Column F. Default values for various applications have been provided in Table 2. If the reporting period is less than or more than a year, an adjustment will be necessary to account for this; for example, if the reporting period is two years, you would need to multiply by 2.</t>
  </si>
  <si>
    <t xml:space="preserve">* These values are from IPCC Good Practice Guidelines and Uncertainty Management in National Greenhouse Gas Inventories (2000).These default values are provided for reference purposes only as their wide range can result in highly variable calculation outcomes. If a value is chosen from within the range, that value should be used consistently from reporting period to reporting period or year to year.They should only be used if entity-specific data are not available, but an inventory that uses these values should be considered preliminary. </t>
  </si>
  <si>
    <t>10.0 - 2000</t>
  </si>
  <si>
    <t>3.0 - 8.0</t>
  </si>
  <si>
    <t xml:space="preserve">Calculation Worksheets (Version 1.0) </t>
  </si>
  <si>
    <t>This guideline is written for plant managers and site personnel to facilitate the measurement and reporting of greenhouse gas direct hydrofluorocarbon (HFC) and perfluorocarbon (PFC) emissions resulting from manufacturing, servicing, and disposal of refrigeration and air-conditioning equipment.  Direct HFC emissions occur from sources that are owned or controlled by the company. A step-by-step approach is presented to cover every phase of the calculation process from data gathering to reporting.  
This sector guideline should be applied to projects whose operations involve the manufacture, use, and disposal of refrigeration and air-conditioning equipment.</t>
  </si>
  <si>
    <t xml:space="preserve">This workbook was developed by ICF Inc, USA, with and for the GHG Protocol Initiative. The road test draft of the workbook was peer reviewed by Fred Keller/Carrier, Dr S Devotta/NCL, Mr R S Iyer/India, Tom Werkema/GGEEC, and Deborah Ottinger and Dave Godwin from US-EPA. Dr. Brad Upton from NCASI and Anthony Dvarskas from WRI also contributed to technical review of the guidance and tool. The intellectual property rights belong to World Resources Institute and the World Business Council for Sustainable Development. Please quote original reference when using any part of this workbook. While the guidelines and worksheets are largely self explanatory, for questions or suggestions on its contents, please contact Pankaj Bhatia at pankaj@wri.org.    </t>
  </si>
  <si>
    <t>Refrigeration and air-conditioning is composed of many end-uses, including household refrigeration, domestic air conditioning and heat pumps, mobile air conditioning, chillers, retail food refrigeration, cold storage warehouses, refrigerated transport, industrial process refrigeration, and commercial unitary air conditioning systems. Historically, this sector has used various ozone-depleting substances (ODS) such as CFCs and HCFCs as refrigerants. These ODS are being phased out under the Montreal Protocol and are being replaced with HFCs and PFCs.  
HFC and PFC emissions from the refrigeration and air conditioning sector result from the manufacturing process, from leakage over the operational life of the equipment, and from disposal at the end of the useful life of the equipment. These gases have 100-year global warming potentials (GWP) 140 to 11,700 times that of carbon dioxide, so their potential impact on climate change can be significant (Table 1).  By the same token, any reductions of these gases can have a large potential benefit.
This protocol addresses emissions from manufacturing, operation, and disposal phases.</t>
  </si>
  <si>
    <t>Repeat Steps 3.1 to 3.10 for each type of equipment and each refrigerant.</t>
  </si>
  <si>
    <t>Enter the refrigerant charge (kg) for this type of equipment in Column E. Default values for various applications have been provided in Table 2.</t>
  </si>
  <si>
    <t>Enter the original refrigerant charge (kg) for this type of equipment in Column E. Default values for various applications have been provided in Table 2.</t>
  </si>
  <si>
    <t>The Total Refrigerant Sales/Disbursements should be automatically calculated in Column O.</t>
  </si>
  <si>
    <t>Instructions for Using the Sales-Based Approach to Calculate HFC and PFC Emissions from Users of Refrigeration/AC Equipment</t>
  </si>
  <si>
    <t>Total full charge of new equipment using this refrigerant</t>
  </si>
  <si>
    <t>Identify all pieces of air conditioning and refrigeration equipment and group them according to which refrigerant they use.  Those using purely CFCs or HCFCs may be omitted. Each refrigerant, and the equipment associated with it, should be tracked in a single row.  For your own reference, you may type in a description of the equipment in Column A.</t>
  </si>
  <si>
    <t>R-401C</t>
  </si>
  <si>
    <t>R-407D</t>
  </si>
  <si>
    <t>R-407E</t>
  </si>
  <si>
    <t>R-408A</t>
  </si>
  <si>
    <r>
      <t>PFC-218 (C</t>
    </r>
    <r>
      <rPr>
        <vertAlign val="subscript"/>
        <sz val="10"/>
        <rFont val="Arial"/>
        <family val="2"/>
      </rPr>
      <t>3</t>
    </r>
    <r>
      <rPr>
        <sz val="10"/>
        <rFont val="Arial"/>
        <family val="2"/>
      </rPr>
      <t>F</t>
    </r>
    <r>
      <rPr>
        <vertAlign val="subscript"/>
        <sz val="10"/>
        <rFont val="Arial"/>
        <family val="2"/>
      </rPr>
      <t>8</t>
    </r>
    <r>
      <rPr>
        <sz val="10"/>
        <rFont val="Arial"/>
        <family val="2"/>
      </rPr>
      <t>)</t>
    </r>
  </si>
  <si>
    <t>R-403A</t>
  </si>
  <si>
    <t>R-403B</t>
  </si>
  <si>
    <t>R-406A</t>
  </si>
  <si>
    <t>R-409A</t>
  </si>
  <si>
    <t>R-409B</t>
  </si>
  <si>
    <t>Enter into Column L the amount of refrigerant (in kilograms) left in equipment you sold to other entities.  If this is not known, you may assume it is equal to the full and proper charge, but that should be verified or altered based on the last service you performed on the equipment or the first service the buying entity performed.</t>
  </si>
  <si>
    <t>A Conversion Factor (tonnes/kilogram) has been entered in Column W.  You may adjust this conversion factor if you would prefer to enter all values in pounds or some other unit rather than in kilograms.</t>
  </si>
  <si>
    <t>Refrigerant purchased from producers or distributors in bulk</t>
  </si>
  <si>
    <t>Refrigerant provided by manufacturers with or inside of equipment</t>
  </si>
  <si>
    <t>Sales of bulk refrigerant to other entities</t>
  </si>
  <si>
    <t>Total full charge of equipment that is retrofitted to use this refrigerant</t>
  </si>
  <si>
    <t>Total full charge of equipment that is retrofitted away from this refrigerant to a different refrigerant</t>
  </si>
  <si>
    <t>Original total full charge of retiring or sold equipment that used this refrigerant</t>
  </si>
  <si>
    <t>Original total full charge of equipment that is retired or sold to other entities</t>
  </si>
  <si>
    <r>
      <t xml:space="preserve">The Increase in Total Full Charge of </t>
    </r>
    <r>
      <rPr>
        <sz val="10"/>
        <rFont val="Arial"/>
        <family val="0"/>
      </rPr>
      <t>Equipment should be automatically calculated in Column U.</t>
    </r>
  </si>
  <si>
    <t>Refrigerant provided by manufacturers with or inside equipment</t>
  </si>
  <si>
    <t>Refrigerant added to equipment by contractors</t>
  </si>
  <si>
    <t>Refrigerant returned to suppliers</t>
  </si>
  <si>
    <t>Total full charge of equipment retrofitted to use this refrigerant</t>
  </si>
  <si>
    <t>Refrigerant left in equipment that is sold to other entities</t>
  </si>
  <si>
    <t>Step 1. Assembly/Installation Emissions</t>
  </si>
  <si>
    <t>Enter the number of units produced (manufacturers) or installed (users) during the current reporting period in Column B.</t>
  </si>
  <si>
    <t xml:space="preserve">Enter the time (years or fraction thereof) since last recharge in Column G. </t>
  </si>
  <si>
    <t>Enter the amount of refrigerant sent for destruction (kg) during the current period in Column I. If more than one type of equipment uses the same refrigerant, enter only the refrigerant sent for destruction that was recovered from the given equipment type. If only a total is known, enter it in only one row of that given refrigerant.</t>
  </si>
  <si>
    <t>Worksheet 3: Screening Method for HFC and PFC Emissions from Refrigeration/AC Equipment: Emission Factor Based Approach</t>
  </si>
  <si>
    <t>Step 1: Determine Annual Net HFC and PFC Emissions from Assembly/Installation of Refrigeration/AC Equipment</t>
  </si>
  <si>
    <t>Step 2: Determine Net Gross HFC and PFC Emissions from Operation of Refrigeration/AC Equipment</t>
  </si>
  <si>
    <t>Step 3: Determine Annual Net HFC and PFC Emissions from Disposal of Refrigeration/AC Equipment</t>
  </si>
  <si>
    <t>Step 4: Determine Annual Net HFC and PFC Emissions</t>
  </si>
  <si>
    <t>Sales of refrigerant (in bulk, not in equipment) to other entities</t>
  </si>
  <si>
    <t>Total full charge of equipment retrofitted away from this refrigerant to a different refrigerant</t>
  </si>
  <si>
    <t>TOTAL USER EMISSIONS</t>
  </si>
  <si>
    <r>
      <t>Total Refrigerant Purchases/ Acquisitions</t>
    </r>
    <r>
      <rPr>
        <sz val="10"/>
        <rFont val="Arial"/>
        <family val="2"/>
      </rPr>
      <t xml:space="preserve">
J = F + G + H + I</t>
    </r>
  </si>
  <si>
    <r>
      <t>Total Refrigerant Sales/Disbursements</t>
    </r>
    <r>
      <rPr>
        <sz val="10"/>
        <rFont val="Arial"/>
        <family val="2"/>
      </rPr>
      <t xml:space="preserve">
P = K + L + M + N + O</t>
    </r>
  </si>
  <si>
    <t>T</t>
  </si>
  <si>
    <t>U</t>
  </si>
  <si>
    <t>V</t>
  </si>
  <si>
    <r>
      <t>Refrigerant Emissions (kilograms)</t>
    </r>
    <r>
      <rPr>
        <sz val="10"/>
        <rFont val="Arial"/>
        <family val="2"/>
      </rPr>
      <t xml:space="preserve">
V = E + J - P - U</t>
    </r>
  </si>
  <si>
    <r>
      <t>CO2-Equivalent Emissions (tonnes)</t>
    </r>
    <r>
      <rPr>
        <sz val="10"/>
        <rFont val="Arial"/>
        <family val="2"/>
      </rPr>
      <t xml:space="preserve">
Y = V x W x X</t>
    </r>
  </si>
  <si>
    <t>Step 20</t>
  </si>
  <si>
    <t>Step 21</t>
  </si>
  <si>
    <t>Step 22</t>
  </si>
  <si>
    <t>Step 23</t>
  </si>
  <si>
    <t>Step 24</t>
  </si>
  <si>
    <t>Step 25</t>
  </si>
  <si>
    <t xml:space="preserve">B x  D x E x F x G </t>
  </si>
  <si>
    <t>Original Refrigerant Charge (kilograms)</t>
  </si>
  <si>
    <t>Refrigerant Charge (kilograms)</t>
  </si>
  <si>
    <t>Operation Emissions (tonnes of CO2 equivalent/yr) should be automatically calculated in Column H.</t>
  </si>
  <si>
    <t>Assembly Emissions (tonnes of CO2 equivalent/yr) should be automatically calculated in Column H.</t>
  </si>
  <si>
    <t>Original Refrigerant Charge in Each Unit (kilograms)</t>
  </si>
  <si>
    <t>Mandatory user entry:</t>
  </si>
  <si>
    <t>Total emissions are automatically calculated (Assembly Emissions + Operation Emissions + Disposal Emissions).</t>
  </si>
  <si>
    <t>Disposal Emissions (tonnes of CO2 equivalent/yr) should be automatically calculated in Column K.</t>
  </si>
  <si>
    <t>Enter the percentage of refrigerant recycled of refrigeration/AC equipment in Column H. Default values for various applications have been provided in Table 2.</t>
  </si>
  <si>
    <t xml:space="preserve">Direct emissions are those that are produced from sources owned or controlled by the reporting entity. </t>
  </si>
  <si>
    <t xml:space="preserve">HFC and PFC emissions can be estimated based on data readily available to manufacturers and users of refrigeration and air-conditioning equipment. This guideline contains a screening method (emissions factor based approach) and two quantification approaches, offering reporters a choice based on data availability and the level of accuracy required.
Equipment manufacturers and equipment users who maintain their own equipment are likely to find Approach 1, the "Sales-Based Approach," the most accurate and easiest to use.  This approach estimates HFC and PFC emissions based on the amount of refrigerant purchased and used by the equipment manufacturer or user.  The approach requires data that should be available from entity purchase and service records, and tracks emissions from manufacturing, servicing, and disposal.  Spreadsheet 1a is designed for equipment manufacturers, while Spreadsheet 1b is designed for equipment users.  
Equipment users who have contractors maintain their equipment may find it easier to use Approach 2, the "Life-Cycle Stage Approach." Those who have contractors service their equipment must obtain the required information from the contractor.  If notified in advance of the need for this information, the contractor should be able to provide it.  The Lifecycle Stage Approach provides a reasonable estimate of emissions from equipment, and tracks emissions from installation, servicing, and disposal.
</t>
  </si>
  <si>
    <t>The CO2-Equivalent Emissions in tonnes (Emissions x Conversion Factor x GWP) should be automatically calculated in Column Y.</t>
  </si>
  <si>
    <t>Total CO2-Equivalent Emissions in tonnes should be automatically calculated in the last row of Column Y.</t>
  </si>
  <si>
    <t>Emissions (Decrease in Inventory + Total Purchases/Acquisitions - Total Sales/Distributions) should be automatically calculated in Column P.</t>
  </si>
  <si>
    <t>Enter into Column G the amount of refrigerant (in kilograms) provide by manufacturers with or inside equipment.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</si>
</sst>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_(* #,##0_);_(* \(#,##0\);_(* &quot;-&quot;??_);_(@_)"/>
    <numFmt numFmtId="173" formatCode="0.000"/>
    <numFmt numFmtId="174" formatCode="0.0000"/>
    <numFmt numFmtId="175" formatCode="_(* #,##0.0_);_(* \(#,##0.0\);_(* &quot;-&quot;??_);_(@_)"/>
    <numFmt numFmtId="176" formatCode="0.0"/>
    <numFmt numFmtId="177" formatCode="0.000000"/>
    <numFmt numFmtId="178" formatCode="0.0000000"/>
    <numFmt numFmtId="179" formatCode="0.00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
    <numFmt numFmtId="185" formatCode="_(* #,##0.0000_);_(* \(#,##0.0000\);_(* &quot;-&quot;??_);_(@_)"/>
    <numFmt numFmtId="186" formatCode="0.0%"/>
    <numFmt numFmtId="187" formatCode="0.00_)"/>
    <numFmt numFmtId="188" formatCode="#,##0.00;[Red]#,##0.00"/>
    <numFmt numFmtId="189" formatCode="_(* #,##0.0000_);_(* \(#,##0.0000\);_(* &quot;-&quot;????_);_(@_)"/>
    <numFmt numFmtId="190" formatCode="0_);\(0\)"/>
    <numFmt numFmtId="191" formatCode="_(* #,##0.000_);_(* \(#,##0.000\);_(* &quot;-&quot;??_);_(@_)"/>
    <numFmt numFmtId="192" formatCode="_(* #,##0.0_);_(* \(#,##0.0\);_(* &quot;-&quot;?_);_(@_)"/>
    <numFmt numFmtId="193" formatCode="_(* #,##0.00000_);_(* \(#,##0.00000\);_(* &quot;-&quot;??_);_(@_)"/>
    <numFmt numFmtId="194" formatCode="_(* #,##0.000000_);_(* \(#,##0.000000\);_(* &quot;-&quot;??_);_(@_)"/>
    <numFmt numFmtId="195" formatCode="_(* #,##0.0000000_);_(* \(#,##0.0000000\);_(* &quot;-&quot;??_);_(@_)"/>
    <numFmt numFmtId="196" formatCode="&quot;Yes&quot;;&quot;Yes&quot;;&quot;No&quot;"/>
    <numFmt numFmtId="197" formatCode="&quot;True&quot;;&quot;True&quot;;&quot;False&quot;"/>
    <numFmt numFmtId="198" formatCode="&quot;On&quot;;&quot;On&quot;;&quot;Off&quot;"/>
    <numFmt numFmtId="199" formatCode="_(&quot;$&quot;* #,##0.0_);_(&quot;$&quot;* \(#,##0.0\);_(&quot;$&quot;* &quot;-&quot;??_);_(@_)"/>
    <numFmt numFmtId="200" formatCode="_(&quot;$&quot;* #,##0_);_(&quot;$&quot;* \(#,##0\);_(&quot;$&quot;* &quot;-&quot;??_);_(@_)"/>
    <numFmt numFmtId="201" formatCode="_(&quot;$&quot;* #,##0.000_);_(&quot;$&quot;* \(#,##0.000\);_(&quot;$&quot;* &quot;-&quot;??_);_(@_)"/>
    <numFmt numFmtId="202" formatCode="0.0000000000"/>
    <numFmt numFmtId="203" formatCode="0.000000000"/>
    <numFmt numFmtId="204" formatCode="[$€-2]\ #,##0.00_);[Red]\([$€-2]\ #,##0.00\)"/>
  </numFmts>
  <fonts count="20">
    <font>
      <sz val="10"/>
      <name val="Arial"/>
      <family val="0"/>
    </font>
    <font>
      <b/>
      <sz val="12"/>
      <name val="Arial"/>
      <family val="2"/>
    </font>
    <font>
      <sz val="8"/>
      <name val="Arial"/>
      <family val="2"/>
    </font>
    <font>
      <b/>
      <sz val="10"/>
      <name val="Arial"/>
      <family val="2"/>
    </font>
    <font>
      <sz val="14"/>
      <name val="Arial"/>
      <family val="2"/>
    </font>
    <font>
      <b/>
      <u val="single"/>
      <sz val="10"/>
      <name val="Arial"/>
      <family val="2"/>
    </font>
    <font>
      <sz val="10"/>
      <color indexed="47"/>
      <name val="Arial"/>
      <family val="2"/>
    </font>
    <font>
      <b/>
      <u val="single"/>
      <sz val="12"/>
      <name val="Arial"/>
      <family val="2"/>
    </font>
    <font>
      <b/>
      <i/>
      <sz val="16"/>
      <name val="Helv"/>
      <family val="0"/>
    </font>
    <font>
      <b/>
      <i/>
      <sz val="10"/>
      <name val="Arial"/>
      <family val="2"/>
    </font>
    <font>
      <i/>
      <sz val="10"/>
      <name val="Arial"/>
      <family val="2"/>
    </font>
    <font>
      <u val="single"/>
      <sz val="10"/>
      <color indexed="12"/>
      <name val="Arial"/>
      <family val="0"/>
    </font>
    <font>
      <u val="single"/>
      <sz val="10"/>
      <color indexed="36"/>
      <name val="Arial"/>
      <family val="0"/>
    </font>
    <font>
      <b/>
      <u val="single"/>
      <sz val="9.5"/>
      <name val="Arial"/>
      <family val="2"/>
    </font>
    <font>
      <i/>
      <sz val="14"/>
      <name val="Arial"/>
      <family val="2"/>
    </font>
    <font>
      <b/>
      <i/>
      <sz val="12"/>
      <name val="Arial"/>
      <family val="2"/>
    </font>
    <font>
      <vertAlign val="subscript"/>
      <sz val="10"/>
      <name val="Arial"/>
      <family val="2"/>
    </font>
    <font>
      <b/>
      <sz val="8"/>
      <name val="Arial"/>
      <family val="2"/>
    </font>
    <font>
      <i/>
      <sz val="10"/>
      <color indexed="9"/>
      <name val="Arial"/>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38">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style="thin"/>
      <bottom style="thin"/>
    </border>
    <border>
      <left style="medium"/>
      <right style="medium"/>
      <top style="medium"/>
      <bottom style="medium"/>
    </border>
    <border>
      <left style="medium"/>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medium"/>
      <right>
        <color indexed="63"/>
      </right>
      <top>
        <color indexed="63"/>
      </top>
      <bottom style="thin"/>
    </border>
    <border>
      <left style="thin"/>
      <right style="medium"/>
      <top>
        <color indexed="63"/>
      </top>
      <bottom>
        <color indexed="63"/>
      </bottom>
    </border>
    <border>
      <left>
        <color indexed="63"/>
      </left>
      <right style="medium"/>
      <top style="thin"/>
      <bottom style="medium"/>
    </border>
    <border>
      <left style="medium"/>
      <right style="medium"/>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38" fontId="2" fillId="2" borderId="0" applyNumberFormat="0" applyBorder="0" applyAlignment="0" applyProtection="0"/>
    <xf numFmtId="0" fontId="11" fillId="0" borderId="0" applyNumberFormat="0" applyFill="0" applyBorder="0" applyAlignment="0" applyProtection="0"/>
    <xf numFmtId="10" fontId="2" fillId="3" borderId="1" applyNumberFormat="0" applyBorder="0" applyAlignment="0" applyProtection="0"/>
    <xf numFmtId="187" fontId="8" fillId="0" borderId="0">
      <alignment/>
      <protection/>
    </xf>
    <xf numFmtId="9" fontId="0" fillId="0" borderId="0" applyFont="0" applyFill="0" applyBorder="0" applyAlignment="0" applyProtection="0"/>
    <xf numFmtId="10"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227">
    <xf numFmtId="0" fontId="0" fillId="0" borderId="0" xfId="0" applyAlignment="1">
      <alignment/>
    </xf>
    <xf numFmtId="0" fontId="3"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5" fillId="0" borderId="0" xfId="0" applyFont="1" applyAlignment="1">
      <alignment/>
    </xf>
    <xf numFmtId="0" fontId="0" fillId="0" borderId="1" xfId="0" applyBorder="1" applyAlignment="1">
      <alignment vertical="top"/>
    </xf>
    <xf numFmtId="0" fontId="0" fillId="4" borderId="1" xfId="0" applyFill="1" applyBorder="1" applyAlignment="1">
      <alignment/>
    </xf>
    <xf numFmtId="0" fontId="0" fillId="5" borderId="1" xfId="0" applyFill="1" applyBorder="1" applyAlignment="1">
      <alignment/>
    </xf>
    <xf numFmtId="0" fontId="0" fillId="6" borderId="1" xfId="0" applyFill="1" applyBorder="1" applyAlignment="1">
      <alignment/>
    </xf>
    <xf numFmtId="0" fontId="6" fillId="2" borderId="1" xfId="0" applyFont="1" applyFill="1" applyBorder="1" applyAlignment="1">
      <alignment/>
    </xf>
    <xf numFmtId="0" fontId="1" fillId="0" borderId="0" xfId="0" applyFont="1" applyFill="1" applyAlignment="1">
      <alignment/>
    </xf>
    <xf numFmtId="0" fontId="7" fillId="0" borderId="0" xfId="0" applyFont="1" applyFill="1" applyBorder="1" applyAlignment="1">
      <alignment/>
    </xf>
    <xf numFmtId="0" fontId="2" fillId="7" borderId="0" xfId="0" applyFont="1" applyFill="1" applyBorder="1" applyAlignment="1">
      <alignment/>
    </xf>
    <xf numFmtId="0" fontId="0" fillId="0" borderId="0" xfId="0" applyFill="1" applyBorder="1" applyAlignment="1">
      <alignment horizontal="left"/>
    </xf>
    <xf numFmtId="0" fontId="3" fillId="0" borderId="0" xfId="0" applyFont="1" applyFill="1" applyBorder="1" applyAlignment="1">
      <alignment horizontal="left"/>
    </xf>
    <xf numFmtId="0" fontId="2" fillId="0" borderId="0" xfId="0" applyFont="1" applyAlignment="1">
      <alignment/>
    </xf>
    <xf numFmtId="0" fontId="2" fillId="7" borderId="2" xfId="0" applyFont="1" applyFill="1" applyBorder="1" applyAlignment="1">
      <alignment/>
    </xf>
    <xf numFmtId="0" fontId="1" fillId="7" borderId="3" xfId="0" applyFont="1" applyFill="1" applyBorder="1" applyAlignment="1">
      <alignment vertical="top"/>
    </xf>
    <xf numFmtId="0" fontId="2" fillId="7" borderId="3" xfId="0" applyFont="1" applyFill="1" applyBorder="1" applyAlignment="1">
      <alignment/>
    </xf>
    <xf numFmtId="0" fontId="0" fillId="0" borderId="0" xfId="0" applyAlignment="1">
      <alignment vertical="top"/>
    </xf>
    <xf numFmtId="11" fontId="0" fillId="6" borderId="1" xfId="0" applyNumberFormat="1" applyFont="1" applyFill="1" applyBorder="1" applyAlignment="1" applyProtection="1">
      <alignment horizontal="center"/>
      <protection locked="0"/>
    </xf>
    <xf numFmtId="0" fontId="0" fillId="0" borderId="4" xfId="0" applyFont="1" applyFill="1" applyBorder="1" applyAlignment="1">
      <alignment horizontal="center"/>
    </xf>
    <xf numFmtId="0" fontId="9" fillId="0" borderId="0" xfId="0" applyFont="1" applyFill="1" applyBorder="1" applyAlignment="1">
      <alignment horizontal="left"/>
    </xf>
    <xf numFmtId="0" fontId="0" fillId="0" borderId="0" xfId="0" applyFont="1" applyFill="1" applyBorder="1" applyAlignment="1">
      <alignment horizontal="left" vertical="top"/>
    </xf>
    <xf numFmtId="0" fontId="3" fillId="0" borderId="0" xfId="0" applyFont="1" applyFill="1" applyBorder="1" applyAlignment="1">
      <alignment horizontal="left" wrapText="1"/>
    </xf>
    <xf numFmtId="0" fontId="0" fillId="0" borderId="1" xfId="0" applyBorder="1" applyAlignment="1">
      <alignment vertical="top" wrapText="1"/>
    </xf>
    <xf numFmtId="2" fontId="0" fillId="2" borderId="1" xfId="0" applyNumberFormat="1" applyFill="1" applyBorder="1" applyAlignment="1">
      <alignment wrapText="1"/>
    </xf>
    <xf numFmtId="0" fontId="0" fillId="0" borderId="1" xfId="0" applyBorder="1" applyAlignment="1">
      <alignment/>
    </xf>
    <xf numFmtId="2" fontId="3" fillId="0" borderId="0" xfId="0" applyNumberFormat="1" applyFont="1" applyFill="1" applyBorder="1" applyAlignment="1">
      <alignment wrapText="1"/>
    </xf>
    <xf numFmtId="2" fontId="0" fillId="0" borderId="0" xfId="0" applyNumberFormat="1" applyFill="1" applyBorder="1" applyAlignment="1">
      <alignment wrapText="1"/>
    </xf>
    <xf numFmtId="2" fontId="0" fillId="2" borderId="1" xfId="0" applyNumberFormat="1" applyFont="1" applyFill="1" applyBorder="1" applyAlignment="1">
      <alignment horizontal="center" wrapText="1"/>
    </xf>
    <xf numFmtId="0" fontId="0" fillId="0" borderId="0" xfId="0" applyAlignment="1">
      <alignment horizontal="center"/>
    </xf>
    <xf numFmtId="2" fontId="0" fillId="4" borderId="1" xfId="0" applyNumberFormat="1" applyFill="1" applyBorder="1" applyAlignment="1">
      <alignment wrapText="1"/>
    </xf>
    <xf numFmtId="2" fontId="0" fillId="5" borderId="1" xfId="0" applyNumberFormat="1" applyFill="1" applyBorder="1" applyAlignment="1">
      <alignment wrapText="1"/>
    </xf>
    <xf numFmtId="2" fontId="3" fillId="8" borderId="1" xfId="0" applyNumberFormat="1" applyFont="1" applyFill="1" applyBorder="1" applyAlignment="1">
      <alignment/>
    </xf>
    <xf numFmtId="2" fontId="0" fillId="0" borderId="5" xfId="0" applyNumberFormat="1" applyFont="1" applyBorder="1" applyAlignment="1">
      <alignment horizontal="center" wrapText="1"/>
    </xf>
    <xf numFmtId="2" fontId="0" fillId="0" borderId="1" xfId="0" applyNumberFormat="1" applyFont="1" applyBorder="1" applyAlignment="1">
      <alignment horizontal="center" wrapText="1"/>
    </xf>
    <xf numFmtId="0" fontId="0" fillId="0" borderId="0" xfId="0" applyFont="1" applyAlignment="1">
      <alignment horizontal="center"/>
    </xf>
    <xf numFmtId="2" fontId="3" fillId="7" borderId="0" xfId="0" applyNumberFormat="1" applyFont="1" applyFill="1" applyBorder="1" applyAlignment="1">
      <alignment horizontal="center" wrapText="1"/>
    </xf>
    <xf numFmtId="0" fontId="0" fillId="7" borderId="3" xfId="0" applyFill="1" applyBorder="1" applyAlignment="1">
      <alignment/>
    </xf>
    <xf numFmtId="0" fontId="0" fillId="7" borderId="6" xfId="0" applyFill="1" applyBorder="1" applyAlignment="1">
      <alignment/>
    </xf>
    <xf numFmtId="0" fontId="0" fillId="7" borderId="0" xfId="0" applyFill="1" applyBorder="1" applyAlignment="1">
      <alignment/>
    </xf>
    <xf numFmtId="0" fontId="0" fillId="7" borderId="7" xfId="0" applyFill="1" applyBorder="1" applyAlignment="1">
      <alignment/>
    </xf>
    <xf numFmtId="0" fontId="0" fillId="7" borderId="8" xfId="0" applyFill="1" applyBorder="1" applyAlignment="1">
      <alignment/>
    </xf>
    <xf numFmtId="0" fontId="0" fillId="0" borderId="0" xfId="0" applyBorder="1" applyAlignment="1">
      <alignment horizontal="center"/>
    </xf>
    <xf numFmtId="2" fontId="3" fillId="7" borderId="7" xfId="0" applyNumberFormat="1" applyFont="1" applyFill="1" applyBorder="1" applyAlignment="1">
      <alignment horizontal="center" wrapText="1"/>
    </xf>
    <xf numFmtId="0" fontId="3" fillId="7" borderId="7" xfId="0" applyFont="1" applyFill="1" applyBorder="1" applyAlignment="1">
      <alignment horizontal="center" wrapText="1"/>
    </xf>
    <xf numFmtId="0" fontId="0" fillId="7" borderId="7" xfId="0" applyFont="1" applyFill="1" applyBorder="1" applyAlignment="1">
      <alignment horizontal="center" wrapText="1"/>
    </xf>
    <xf numFmtId="2" fontId="0" fillId="7" borderId="0" xfId="0" applyNumberFormat="1" applyFill="1" applyBorder="1" applyAlignment="1">
      <alignment wrapText="1"/>
    </xf>
    <xf numFmtId="0" fontId="0" fillId="7" borderId="9" xfId="0" applyFill="1" applyBorder="1" applyAlignment="1">
      <alignment/>
    </xf>
    <xf numFmtId="2" fontId="3" fillId="7" borderId="10" xfId="0" applyNumberFormat="1" applyFont="1" applyFill="1" applyBorder="1" applyAlignment="1">
      <alignment horizontal="center" wrapText="1"/>
    </xf>
    <xf numFmtId="0" fontId="0" fillId="7" borderId="10" xfId="0" applyFill="1" applyBorder="1" applyAlignment="1">
      <alignment/>
    </xf>
    <xf numFmtId="0" fontId="0" fillId="7" borderId="11" xfId="0" applyFill="1" applyBorder="1" applyAlignment="1">
      <alignment/>
    </xf>
    <xf numFmtId="2" fontId="0" fillId="0" borderId="0" xfId="0" applyNumberFormat="1" applyBorder="1" applyAlignment="1">
      <alignment horizontal="center" wrapText="1"/>
    </xf>
    <xf numFmtId="2" fontId="0" fillId="0" borderId="0" xfId="0" applyNumberFormat="1" applyFill="1" applyBorder="1" applyAlignment="1">
      <alignment/>
    </xf>
    <xf numFmtId="2" fontId="0" fillId="0" borderId="0" xfId="0" applyNumberFormat="1" applyFont="1" applyFill="1" applyBorder="1" applyAlignment="1">
      <alignment/>
    </xf>
    <xf numFmtId="2" fontId="0" fillId="4" borderId="1" xfId="0" applyNumberFormat="1" applyFont="1" applyFill="1" applyBorder="1" applyAlignment="1">
      <alignment horizontal="center" wrapText="1"/>
    </xf>
    <xf numFmtId="0" fontId="0" fillId="7" borderId="2" xfId="0" applyFill="1" applyBorder="1" applyAlignment="1">
      <alignment/>
    </xf>
    <xf numFmtId="0" fontId="0" fillId="0" borderId="1" xfId="0" applyBorder="1" applyAlignment="1">
      <alignment horizontal="left" vertical="top"/>
    </xf>
    <xf numFmtId="0" fontId="3" fillId="2" borderId="1" xfId="0" applyFont="1" applyFill="1" applyBorder="1" applyAlignment="1">
      <alignment horizontal="center" vertical="top"/>
    </xf>
    <xf numFmtId="0" fontId="0" fillId="0" borderId="0" xfId="0" applyBorder="1" applyAlignment="1">
      <alignment/>
    </xf>
    <xf numFmtId="0" fontId="0" fillId="0" borderId="0" xfId="0" applyFont="1" applyAlignment="1">
      <alignment/>
    </xf>
    <xf numFmtId="0" fontId="13" fillId="0" borderId="0" xfId="0" applyFont="1" applyAlignment="1">
      <alignment/>
    </xf>
    <xf numFmtId="0" fontId="0" fillId="0" borderId="0" xfId="0" applyFont="1" applyAlignment="1">
      <alignment wrapText="1"/>
    </xf>
    <xf numFmtId="0" fontId="0" fillId="0" borderId="0" xfId="0" applyFont="1" applyAlignment="1">
      <alignment horizontal="justify" wrapText="1"/>
    </xf>
    <xf numFmtId="0" fontId="0" fillId="0" borderId="0" xfId="0" applyFont="1" applyFill="1" applyBorder="1" applyAlignment="1">
      <alignment/>
    </xf>
    <xf numFmtId="172" fontId="0" fillId="0" borderId="0" xfId="15" applyNumberFormat="1" applyFont="1" applyFill="1" applyBorder="1" applyAlignment="1">
      <alignment/>
    </xf>
    <xf numFmtId="172" fontId="0" fillId="0" borderId="0" xfId="15" applyNumberFormat="1" applyFont="1" applyFill="1" applyAlignment="1">
      <alignment/>
    </xf>
    <xf numFmtId="0" fontId="0" fillId="0" borderId="0" xfId="0" applyFont="1" applyBorder="1" applyAlignment="1">
      <alignment/>
    </xf>
    <xf numFmtId="172" fontId="0" fillId="0" borderId="0" xfId="15" applyNumberFormat="1" applyFont="1" applyFill="1" applyBorder="1" applyAlignment="1">
      <alignment horizontal="center"/>
    </xf>
    <xf numFmtId="0" fontId="0" fillId="0" borderId="0" xfId="0" applyFont="1" applyFill="1" applyAlignment="1">
      <alignment/>
    </xf>
    <xf numFmtId="172" fontId="0" fillId="0" borderId="0" xfId="15" applyNumberFormat="1" applyFont="1" applyFill="1" applyAlignment="1">
      <alignment horizontal="center"/>
    </xf>
    <xf numFmtId="172" fontId="0" fillId="0" borderId="0" xfId="15" applyNumberFormat="1" applyAlignment="1">
      <alignment horizontal="center"/>
    </xf>
    <xf numFmtId="172" fontId="0" fillId="0" borderId="0" xfId="15" applyNumberFormat="1" applyAlignment="1">
      <alignment/>
    </xf>
    <xf numFmtId="0" fontId="0" fillId="0" borderId="12" xfId="0" applyFont="1" applyBorder="1" applyAlignment="1">
      <alignment horizontal="center" vertical="top" wrapText="1"/>
    </xf>
    <xf numFmtId="0" fontId="0" fillId="0" borderId="4" xfId="0" applyFont="1" applyBorder="1" applyAlignment="1">
      <alignment horizontal="center"/>
    </xf>
    <xf numFmtId="176" fontId="0" fillId="4" borderId="1" xfId="0" applyNumberFormat="1" applyFont="1" applyFill="1" applyBorder="1" applyAlignment="1">
      <alignment horizontal="center" wrapText="1"/>
    </xf>
    <xf numFmtId="0" fontId="4" fillId="0" borderId="0" xfId="0" applyFont="1" applyAlignment="1">
      <alignment/>
    </xf>
    <xf numFmtId="0" fontId="14" fillId="0" borderId="0" xfId="0" applyFont="1" applyAlignment="1">
      <alignment/>
    </xf>
    <xf numFmtId="0" fontId="15" fillId="0" borderId="0" xfId="0" applyFont="1" applyAlignment="1">
      <alignment/>
    </xf>
    <xf numFmtId="0" fontId="0" fillId="0" borderId="0" xfId="0" applyAlignment="1">
      <alignment wrapText="1" shrinkToFit="1"/>
    </xf>
    <xf numFmtId="0" fontId="0" fillId="2" borderId="1" xfId="0" applyNumberFormat="1" applyFill="1" applyBorder="1" applyAlignment="1">
      <alignment/>
    </xf>
    <xf numFmtId="3" fontId="0" fillId="2" borderId="13" xfId="15" applyNumberFormat="1" applyFont="1" applyFill="1" applyBorder="1" applyAlignment="1" quotePrefix="1">
      <alignment horizontal="center"/>
    </xf>
    <xf numFmtId="3" fontId="0" fillId="6" borderId="13" xfId="15" applyNumberFormat="1" applyFont="1" applyFill="1" applyBorder="1" applyAlignment="1" quotePrefix="1">
      <alignment horizontal="center"/>
    </xf>
    <xf numFmtId="3" fontId="0" fillId="4" borderId="1" xfId="0" applyNumberFormat="1" applyFill="1" applyBorder="1" applyAlignment="1">
      <alignment/>
    </xf>
    <xf numFmtId="0" fontId="0" fillId="8" borderId="13" xfId="0" applyFill="1" applyBorder="1" applyAlignment="1">
      <alignment/>
    </xf>
    <xf numFmtId="0" fontId="3" fillId="2" borderId="14" xfId="0" applyFont="1" applyFill="1" applyBorder="1" applyAlignment="1">
      <alignment/>
    </xf>
    <xf numFmtId="0" fontId="3" fillId="0" borderId="0" xfId="0" applyFont="1" applyAlignment="1">
      <alignment horizontal="right" vertical="top"/>
    </xf>
    <xf numFmtId="0" fontId="1" fillId="7" borderId="8" xfId="0" applyFont="1" applyFill="1" applyBorder="1" applyAlignment="1">
      <alignment/>
    </xf>
    <xf numFmtId="0" fontId="10" fillId="7" borderId="15" xfId="0" applyFont="1" applyFill="1" applyBorder="1" applyAlignment="1">
      <alignment vertical="top"/>
    </xf>
    <xf numFmtId="2" fontId="3" fillId="7" borderId="9" xfId="0" applyNumberFormat="1" applyFont="1" applyFill="1" applyBorder="1" applyAlignment="1">
      <alignment horizontal="center" wrapText="1"/>
    </xf>
    <xf numFmtId="0" fontId="4" fillId="0" borderId="0" xfId="0" applyFont="1" applyAlignment="1">
      <alignment horizontal="left"/>
    </xf>
    <xf numFmtId="2" fontId="3" fillId="0" borderId="1" xfId="0" applyNumberFormat="1" applyFont="1" applyBorder="1" applyAlignment="1">
      <alignment horizontal="center" wrapText="1"/>
    </xf>
    <xf numFmtId="0" fontId="3" fillId="0" borderId="0" xfId="0" applyFont="1" applyBorder="1" applyAlignment="1">
      <alignment wrapText="1"/>
    </xf>
    <xf numFmtId="0" fontId="0" fillId="0" borderId="0" xfId="0" applyFont="1" applyAlignment="1">
      <alignment horizontal="justify"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Font="1" applyFill="1" applyBorder="1" applyAlignment="1">
      <alignment horizontal="left"/>
    </xf>
    <xf numFmtId="0" fontId="3" fillId="0" borderId="0" xfId="0" applyFont="1" applyAlignment="1">
      <alignment vertical="top"/>
    </xf>
    <xf numFmtId="0" fontId="0" fillId="0" borderId="0" xfId="0" applyAlignment="1">
      <alignment horizontal="right" vertical="top"/>
    </xf>
    <xf numFmtId="2" fontId="0" fillId="0" borderId="0" xfId="0" applyNumberFormat="1" applyAlignment="1">
      <alignment vertical="top"/>
    </xf>
    <xf numFmtId="0" fontId="0" fillId="0" borderId="0" xfId="0" applyFill="1" applyBorder="1" applyAlignment="1">
      <alignment horizontal="left" wrapText="1"/>
    </xf>
    <xf numFmtId="0" fontId="2" fillId="0" borderId="0" xfId="0" applyFont="1" applyFill="1" applyBorder="1" applyAlignment="1">
      <alignment/>
    </xf>
    <xf numFmtId="0" fontId="2" fillId="0" borderId="0" xfId="0" applyFont="1" applyBorder="1" applyAlignment="1">
      <alignment/>
    </xf>
    <xf numFmtId="0" fontId="2" fillId="7" borderId="6" xfId="0" applyFont="1" applyFill="1" applyBorder="1" applyAlignment="1">
      <alignment/>
    </xf>
    <xf numFmtId="0" fontId="1" fillId="7" borderId="0" xfId="0" applyFont="1" applyFill="1" applyBorder="1" applyAlignment="1">
      <alignment vertical="top"/>
    </xf>
    <xf numFmtId="0" fontId="2" fillId="7" borderId="7" xfId="0" applyFont="1" applyFill="1" applyBorder="1" applyAlignment="1">
      <alignment/>
    </xf>
    <xf numFmtId="0" fontId="0" fillId="8" borderId="16" xfId="0" applyFont="1" applyFill="1" applyBorder="1" applyAlignment="1">
      <alignment horizontal="center"/>
    </xf>
    <xf numFmtId="0" fontId="2" fillId="0" borderId="16" xfId="0" applyFont="1" applyBorder="1" applyAlignment="1">
      <alignment/>
    </xf>
    <xf numFmtId="0" fontId="2" fillId="0" borderId="17" xfId="0" applyFont="1" applyBorder="1" applyAlignment="1">
      <alignment horizontal="center"/>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0" fillId="0" borderId="1" xfId="0" applyFont="1" applyFill="1" applyBorder="1" applyAlignment="1">
      <alignment horizontal="center"/>
    </xf>
    <xf numFmtId="0" fontId="0" fillId="0" borderId="13" xfId="0" applyFont="1" applyBorder="1" applyAlignment="1">
      <alignment horizontal="center"/>
    </xf>
    <xf numFmtId="172" fontId="0" fillId="5" borderId="4" xfId="15" applyNumberFormat="1" applyFont="1" applyFill="1" applyBorder="1" applyAlignment="1" applyProtection="1">
      <alignment horizontal="center"/>
      <protection locked="0"/>
    </xf>
    <xf numFmtId="172" fontId="0" fillId="4" borderId="1" xfId="15" applyNumberFormat="1" applyFont="1" applyFill="1" applyBorder="1" applyAlignment="1" applyProtection="1">
      <alignment horizontal="center"/>
      <protection locked="0"/>
    </xf>
    <xf numFmtId="185" fontId="0" fillId="5" borderId="1" xfId="15" applyNumberFormat="1" applyFont="1" applyFill="1" applyBorder="1" applyAlignment="1" applyProtection="1">
      <alignment horizontal="center"/>
      <protection locked="0"/>
    </xf>
    <xf numFmtId="1" fontId="0" fillId="4" borderId="1" xfId="0" applyNumberFormat="1" applyFont="1" applyFill="1" applyBorder="1" applyAlignment="1" applyProtection="1">
      <alignment horizontal="center"/>
      <protection locked="0"/>
    </xf>
    <xf numFmtId="43" fontId="0" fillId="4" borderId="1" xfId="15" applyFont="1" applyFill="1" applyBorder="1" applyAlignment="1" applyProtection="1">
      <alignment horizontal="center"/>
      <protection locked="0"/>
    </xf>
    <xf numFmtId="9" fontId="0" fillId="4" borderId="1" xfId="24" applyFont="1" applyFill="1" applyBorder="1" applyAlignment="1" applyProtection="1">
      <alignment horizontal="center"/>
      <protection locked="0"/>
    </xf>
    <xf numFmtId="172" fontId="0" fillId="2" borderId="13" xfId="15" applyNumberFormat="1" applyFont="1" applyFill="1" applyBorder="1" applyAlignment="1">
      <alignment horizontal="center"/>
    </xf>
    <xf numFmtId="172" fontId="3" fillId="0" borderId="21" xfId="15" applyNumberFormat="1" applyFont="1" applyFill="1" applyBorder="1" applyAlignment="1" applyProtection="1">
      <alignment horizontal="center"/>
      <protection locked="0"/>
    </xf>
    <xf numFmtId="186" fontId="0" fillId="0" borderId="22" xfId="24" applyNumberFormat="1" applyFont="1" applyFill="1" applyBorder="1" applyAlignment="1" applyProtection="1">
      <alignment horizontal="center"/>
      <protection locked="0"/>
    </xf>
    <xf numFmtId="185" fontId="0" fillId="0" borderId="22" xfId="15" applyNumberFormat="1" applyFont="1" applyFill="1" applyBorder="1" applyAlignment="1" applyProtection="1">
      <alignment horizontal="center"/>
      <protection locked="0"/>
    </xf>
    <xf numFmtId="2" fontId="0" fillId="0" borderId="22" xfId="0" applyNumberFormat="1" applyFont="1" applyFill="1" applyBorder="1" applyAlignment="1" applyProtection="1">
      <alignment horizontal="center"/>
      <protection locked="0"/>
    </xf>
    <xf numFmtId="172" fontId="0" fillId="2" borderId="23" xfId="15" applyNumberFormat="1" applyFont="1" applyFill="1" applyBorder="1" applyAlignment="1">
      <alignment horizontal="center"/>
    </xf>
    <xf numFmtId="0" fontId="10" fillId="7" borderId="0" xfId="0" applyFont="1" applyFill="1" applyBorder="1" applyAlignment="1">
      <alignment vertical="top"/>
    </xf>
    <xf numFmtId="0" fontId="3" fillId="0" borderId="6" xfId="0" applyFont="1" applyFill="1" applyBorder="1" applyAlignment="1">
      <alignment horizontal="center" vertical="top" wrapText="1"/>
    </xf>
    <xf numFmtId="0" fontId="17" fillId="7" borderId="0" xfId="0" applyFont="1" applyFill="1" applyBorder="1" applyAlignment="1">
      <alignment/>
    </xf>
    <xf numFmtId="172" fontId="2" fillId="7" borderId="0" xfId="15" applyNumberFormat="1" applyFont="1" applyFill="1" applyBorder="1" applyAlignment="1">
      <alignment/>
    </xf>
    <xf numFmtId="2" fontId="2" fillId="7" borderId="0" xfId="0" applyNumberFormat="1" applyFont="1" applyFill="1" applyBorder="1" applyAlignment="1">
      <alignment/>
    </xf>
    <xf numFmtId="0" fontId="0" fillId="0" borderId="0" xfId="0" applyFill="1" applyBorder="1" applyAlignment="1">
      <alignment wrapText="1"/>
    </xf>
    <xf numFmtId="0" fontId="2" fillId="0" borderId="0" xfId="0" applyFont="1" applyFill="1" applyAlignment="1">
      <alignment/>
    </xf>
    <xf numFmtId="0" fontId="3" fillId="0" borderId="3" xfId="0" applyFont="1" applyFill="1" applyBorder="1" applyAlignment="1">
      <alignment horizontal="center" vertical="top" wrapText="1"/>
    </xf>
    <xf numFmtId="0" fontId="3" fillId="0" borderId="24" xfId="0" applyFont="1" applyFill="1" applyBorder="1" applyAlignment="1">
      <alignment horizontal="center" vertical="top" wrapText="1"/>
    </xf>
    <xf numFmtId="0" fontId="0" fillId="0" borderId="5" xfId="0" applyFont="1" applyFill="1" applyBorder="1" applyAlignment="1">
      <alignment horizontal="center"/>
    </xf>
    <xf numFmtId="9" fontId="0" fillId="4" borderId="5" xfId="24" applyFont="1" applyFill="1" applyBorder="1" applyAlignment="1" applyProtection="1">
      <alignment horizontal="center"/>
      <protection locked="0"/>
    </xf>
    <xf numFmtId="2" fontId="0" fillId="0" borderId="25" xfId="0" applyNumberFormat="1" applyFont="1" applyFill="1" applyBorder="1" applyAlignment="1" applyProtection="1">
      <alignment horizontal="center"/>
      <protection locked="0"/>
    </xf>
    <xf numFmtId="0" fontId="3" fillId="0" borderId="18" xfId="0" applyFont="1" applyFill="1" applyBorder="1" applyAlignment="1">
      <alignment horizontal="left" vertical="top" wrapText="1"/>
    </xf>
    <xf numFmtId="0" fontId="0" fillId="0" borderId="13" xfId="0" applyFont="1" applyFill="1" applyBorder="1" applyAlignment="1">
      <alignment horizontal="center"/>
    </xf>
    <xf numFmtId="172" fontId="3" fillId="2" borderId="21" xfId="0" applyNumberFormat="1" applyFont="1" applyFill="1" applyBorder="1" applyAlignment="1">
      <alignment/>
    </xf>
    <xf numFmtId="172" fontId="0" fillId="2" borderId="22" xfId="15" applyNumberFormat="1" applyFont="1" applyFill="1" applyBorder="1" applyAlignment="1">
      <alignment/>
    </xf>
    <xf numFmtId="43" fontId="0" fillId="2" borderId="22" xfId="15" applyFont="1" applyFill="1" applyBorder="1" applyAlignment="1">
      <alignment/>
    </xf>
    <xf numFmtId="172" fontId="3" fillId="2" borderId="23" xfId="15" applyNumberFormat="1" applyFont="1" applyFill="1" applyBorder="1" applyAlignment="1">
      <alignment/>
    </xf>
    <xf numFmtId="0" fontId="17" fillId="7" borderId="10" xfId="0" applyFont="1" applyFill="1" applyBorder="1" applyAlignment="1">
      <alignment/>
    </xf>
    <xf numFmtId="172" fontId="2" fillId="7" borderId="10" xfId="15" applyNumberFormat="1" applyFont="1" applyFill="1" applyBorder="1" applyAlignment="1">
      <alignment/>
    </xf>
    <xf numFmtId="2" fontId="2" fillId="7" borderId="10" xfId="0" applyNumberFormat="1" applyFont="1" applyFill="1" applyBorder="1" applyAlignment="1">
      <alignment/>
    </xf>
    <xf numFmtId="0" fontId="2" fillId="7" borderId="10" xfId="0" applyFont="1" applyFill="1" applyBorder="1" applyAlignment="1">
      <alignment/>
    </xf>
    <xf numFmtId="0" fontId="2" fillId="7" borderId="11" xfId="0" applyFont="1" applyFill="1" applyBorder="1" applyAlignment="1">
      <alignment/>
    </xf>
    <xf numFmtId="0" fontId="3" fillId="2" borderId="1" xfId="0" applyFont="1" applyFill="1" applyBorder="1" applyAlignment="1">
      <alignment horizontal="center" wrapText="1"/>
    </xf>
    <xf numFmtId="0" fontId="0" fillId="0" borderId="1" xfId="0" applyBorder="1" applyAlignment="1">
      <alignment wrapText="1"/>
    </xf>
    <xf numFmtId="16" fontId="0" fillId="0" borderId="1" xfId="0" applyNumberFormat="1" applyBorder="1" applyAlignment="1" quotePrefix="1">
      <alignment horizontal="center"/>
    </xf>
    <xf numFmtId="0" fontId="0" fillId="0" borderId="1" xfId="0" applyBorder="1" applyAlignment="1" quotePrefix="1">
      <alignment horizontal="center"/>
    </xf>
    <xf numFmtId="0" fontId="0" fillId="0" borderId="1" xfId="0" applyBorder="1" applyAlignment="1">
      <alignment horizontal="center"/>
    </xf>
    <xf numFmtId="9" fontId="0" fillId="0" borderId="1" xfId="0" applyNumberFormat="1" applyBorder="1" applyAlignment="1">
      <alignment horizontal="center"/>
    </xf>
    <xf numFmtId="185" fontId="0" fillId="4" borderId="1" xfId="15" applyNumberFormat="1" applyFont="1" applyFill="1" applyBorder="1" applyAlignment="1" applyProtection="1">
      <alignment horizontal="center"/>
      <protection locked="0"/>
    </xf>
    <xf numFmtId="0" fontId="2" fillId="0" borderId="26" xfId="0" applyFont="1" applyBorder="1" applyAlignment="1">
      <alignment horizontal="center"/>
    </xf>
    <xf numFmtId="0" fontId="0" fillId="0" borderId="0" xfId="0" applyFill="1" applyBorder="1" applyAlignment="1">
      <alignment horizontal="center" wrapText="1"/>
    </xf>
    <xf numFmtId="0" fontId="1" fillId="7" borderId="0" xfId="0" applyFont="1" applyFill="1" applyBorder="1" applyAlignment="1">
      <alignment/>
    </xf>
    <xf numFmtId="0" fontId="0" fillId="7" borderId="0" xfId="0" applyFont="1" applyFill="1" applyBorder="1" applyAlignment="1">
      <alignment horizontal="center"/>
    </xf>
    <xf numFmtId="0" fontId="2" fillId="7" borderId="0" xfId="0" applyFont="1" applyFill="1" applyBorder="1" applyAlignment="1">
      <alignment horizontal="center"/>
    </xf>
    <xf numFmtId="0" fontId="3" fillId="7" borderId="0" xfId="0" applyFont="1" applyFill="1" applyBorder="1" applyAlignment="1">
      <alignment horizontal="center" vertical="top" wrapText="1"/>
    </xf>
    <xf numFmtId="0" fontId="0" fillId="7" borderId="0" xfId="0" applyFont="1" applyFill="1" applyBorder="1" applyAlignment="1">
      <alignment horizontal="center" wrapText="1"/>
    </xf>
    <xf numFmtId="43" fontId="0" fillId="7" borderId="0" xfId="15" applyFont="1" applyFill="1" applyBorder="1" applyAlignment="1">
      <alignment horizontal="center"/>
    </xf>
    <xf numFmtId="0" fontId="0" fillId="0" borderId="13" xfId="0" applyFont="1" applyBorder="1" applyAlignment="1">
      <alignment horizontal="center" wrapText="1"/>
    </xf>
    <xf numFmtId="43" fontId="0" fillId="2" borderId="13" xfId="15" applyFont="1" applyFill="1" applyBorder="1" applyAlignment="1">
      <alignment horizontal="center"/>
    </xf>
    <xf numFmtId="43" fontId="0" fillId="2" borderId="23" xfId="15" applyFont="1" applyFill="1" applyBorder="1" applyAlignment="1">
      <alignment horizontal="center"/>
    </xf>
    <xf numFmtId="172" fontId="0" fillId="7" borderId="0" xfId="15" applyNumberFormat="1" applyFont="1" applyFill="1" applyBorder="1" applyAlignment="1" applyProtection="1">
      <alignment horizontal="center"/>
      <protection locked="0"/>
    </xf>
    <xf numFmtId="9" fontId="0" fillId="7" borderId="0" xfId="24" applyFont="1" applyFill="1" applyBorder="1" applyAlignment="1" applyProtection="1">
      <alignment horizontal="center"/>
      <protection locked="0"/>
    </xf>
    <xf numFmtId="176" fontId="0" fillId="0" borderId="0" xfId="0" applyNumberFormat="1" applyAlignment="1">
      <alignment vertical="top"/>
    </xf>
    <xf numFmtId="0" fontId="0" fillId="0" borderId="27" xfId="0" applyBorder="1" applyAlignment="1">
      <alignment horizontal="center" wrapText="1"/>
    </xf>
    <xf numFmtId="0" fontId="3" fillId="2" borderId="28" xfId="0" applyFont="1" applyFill="1" applyBorder="1" applyAlignment="1">
      <alignment horizontal="center" wrapText="1"/>
    </xf>
    <xf numFmtId="10" fontId="0" fillId="0" borderId="1" xfId="0" applyNumberFormat="1" applyBorder="1" applyAlignment="1">
      <alignment horizontal="center"/>
    </xf>
    <xf numFmtId="0" fontId="0" fillId="0" borderId="5" xfId="0" applyBorder="1" applyAlignment="1">
      <alignment wrapText="1"/>
    </xf>
    <xf numFmtId="16" fontId="0" fillId="0" borderId="29" xfId="0" applyNumberFormat="1" applyBorder="1" applyAlignment="1" quotePrefix="1">
      <alignment horizontal="center"/>
    </xf>
    <xf numFmtId="0" fontId="3" fillId="2" borderId="17" xfId="0" applyFont="1" applyFill="1" applyBorder="1" applyAlignment="1">
      <alignment horizontal="center" wrapText="1"/>
    </xf>
    <xf numFmtId="0" fontId="19" fillId="0" borderId="0" xfId="0" applyFont="1" applyBorder="1" applyAlignment="1">
      <alignment horizontal="center" vertical="top" wrapText="1"/>
    </xf>
    <xf numFmtId="0" fontId="19" fillId="0" borderId="1" xfId="0" applyFont="1" applyBorder="1" applyAlignment="1">
      <alignment horizontal="center" vertical="top" wrapText="1"/>
    </xf>
    <xf numFmtId="0" fontId="0" fillId="0" borderId="29" xfId="0" applyBorder="1" applyAlignment="1" quotePrefix="1">
      <alignment horizontal="center"/>
    </xf>
    <xf numFmtId="17" fontId="19" fillId="0" borderId="1" xfId="0" applyNumberFormat="1" applyFont="1" applyBorder="1" applyAlignment="1">
      <alignment horizontal="center" vertical="top" wrapText="1"/>
    </xf>
    <xf numFmtId="16" fontId="19" fillId="0" borderId="0" xfId="0" applyNumberFormat="1" applyFont="1" applyBorder="1" applyAlignment="1">
      <alignment horizontal="center" vertical="top" wrapText="1"/>
    </xf>
    <xf numFmtId="0" fontId="3" fillId="0" borderId="30" xfId="0" applyFont="1" applyBorder="1" applyAlignment="1">
      <alignment horizontal="center" wrapText="1"/>
    </xf>
    <xf numFmtId="3" fontId="0" fillId="6" borderId="13" xfId="15" applyNumberFormat="1" applyFont="1" applyFill="1" applyBorder="1" applyAlignment="1" quotePrefix="1">
      <alignment horizontal="center" wrapText="1"/>
    </xf>
    <xf numFmtId="3" fontId="0" fillId="6" borderId="16" xfId="0" applyNumberFormat="1" applyFont="1" applyFill="1" applyBorder="1" applyAlignment="1">
      <alignment horizontal="center" vertical="top" wrapText="1"/>
    </xf>
    <xf numFmtId="3" fontId="0" fillId="6" borderId="5" xfId="15" applyNumberFormat="1" applyFont="1" applyFill="1" applyBorder="1" applyAlignment="1" quotePrefix="1">
      <alignment horizontal="center"/>
    </xf>
    <xf numFmtId="3" fontId="0" fillId="2" borderId="5" xfId="15" applyNumberFormat="1" applyFont="1" applyFill="1" applyBorder="1" applyAlignment="1" quotePrefix="1">
      <alignment horizontal="center"/>
    </xf>
    <xf numFmtId="3" fontId="0" fillId="2" borderId="5" xfId="15" applyNumberFormat="1" applyFont="1" applyFill="1" applyBorder="1" applyAlignment="1">
      <alignment horizontal="center"/>
    </xf>
    <xf numFmtId="0" fontId="3" fillId="0" borderId="31" xfId="0" applyFont="1" applyBorder="1" applyAlignment="1">
      <alignment horizontal="center" wrapText="1"/>
    </xf>
    <xf numFmtId="0" fontId="3" fillId="0" borderId="27" xfId="0" applyFont="1" applyBorder="1" applyAlignment="1">
      <alignment horizontal="center" wrapText="1"/>
    </xf>
    <xf numFmtId="0" fontId="0" fillId="0" borderId="32" xfId="0" applyFill="1" applyBorder="1" applyAlignment="1">
      <alignment horizontal="left" wrapText="1"/>
    </xf>
    <xf numFmtId="0" fontId="0" fillId="0" borderId="2" xfId="0" applyBorder="1" applyAlignment="1">
      <alignment/>
    </xf>
    <xf numFmtId="0" fontId="3" fillId="0" borderId="33" xfId="0" applyFont="1" applyBorder="1" applyAlignment="1">
      <alignment/>
    </xf>
    <xf numFmtId="0" fontId="0" fillId="0" borderId="6" xfId="0" applyBorder="1" applyAlignment="1">
      <alignment/>
    </xf>
    <xf numFmtId="0" fontId="0" fillId="2" borderId="5" xfId="0" applyFill="1" applyBorder="1" applyAlignment="1">
      <alignment horizontal="center" vertical="top"/>
    </xf>
    <xf numFmtId="0" fontId="0" fillId="2" borderId="29" xfId="0" applyFill="1" applyBorder="1" applyAlignment="1">
      <alignment horizontal="center" vertical="top"/>
    </xf>
    <xf numFmtId="0" fontId="1" fillId="0" borderId="0" xfId="0" applyFont="1" applyFill="1" applyAlignment="1">
      <alignment/>
    </xf>
    <xf numFmtId="0" fontId="0" fillId="0" borderId="0" xfId="0" applyAlignment="1">
      <alignment/>
    </xf>
    <xf numFmtId="2" fontId="3" fillId="8" borderId="28" xfId="0" applyNumberFormat="1" applyFont="1" applyFill="1" applyBorder="1" applyAlignment="1">
      <alignment horizontal="center" wrapText="1"/>
    </xf>
    <xf numFmtId="0" fontId="0" fillId="0" borderId="27" xfId="0" applyBorder="1" applyAlignment="1">
      <alignment horizontal="center" wrapText="1"/>
    </xf>
    <xf numFmtId="0" fontId="3" fillId="8" borderId="28" xfId="0" applyFont="1" applyFill="1" applyBorder="1" applyAlignment="1">
      <alignment horizontal="center" wrapText="1"/>
    </xf>
    <xf numFmtId="2" fontId="3" fillId="8" borderId="27" xfId="0" applyNumberFormat="1" applyFont="1" applyFill="1" applyBorder="1" applyAlignment="1">
      <alignment horizontal="center" wrapText="1"/>
    </xf>
    <xf numFmtId="2" fontId="0" fillId="0" borderId="0" xfId="0" applyNumberFormat="1" applyAlignment="1">
      <alignment horizontal="left" wrapText="1"/>
    </xf>
    <xf numFmtId="0" fontId="3" fillId="0" borderId="0" xfId="0" applyFont="1" applyFill="1" applyBorder="1" applyAlignment="1">
      <alignment horizontal="left" wrapText="1"/>
    </xf>
    <xf numFmtId="2" fontId="3" fillId="0" borderId="1" xfId="0" applyNumberFormat="1" applyFont="1" applyBorder="1" applyAlignment="1">
      <alignment horizontal="center" wrapText="1"/>
    </xf>
    <xf numFmtId="2" fontId="3" fillId="0" borderId="5" xfId="0" applyNumberFormat="1" applyFont="1" applyBorder="1" applyAlignment="1">
      <alignment horizontal="center" wrapText="1"/>
    </xf>
    <xf numFmtId="2" fontId="3" fillId="0" borderId="29" xfId="0" applyNumberFormat="1" applyFont="1" applyBorder="1" applyAlignment="1">
      <alignment horizontal="center" wrapText="1"/>
    </xf>
    <xf numFmtId="0" fontId="3" fillId="0" borderId="5" xfId="0" applyFont="1" applyBorder="1" applyAlignment="1">
      <alignment horizontal="center"/>
    </xf>
    <xf numFmtId="0" fontId="0" fillId="0" borderId="34" xfId="0" applyBorder="1" applyAlignment="1">
      <alignment horizontal="center"/>
    </xf>
    <xf numFmtId="0" fontId="0" fillId="0" borderId="29" xfId="0" applyBorder="1" applyAlignment="1">
      <alignment horizontal="center"/>
    </xf>
    <xf numFmtId="2" fontId="1" fillId="7" borderId="0" xfId="0" applyNumberFormat="1" applyFont="1" applyFill="1" applyBorder="1" applyAlignment="1">
      <alignment horizontal="left" wrapText="1"/>
    </xf>
    <xf numFmtId="2" fontId="3" fillId="0" borderId="34" xfId="0" applyNumberFormat="1" applyFont="1" applyBorder="1" applyAlignment="1">
      <alignment horizontal="center" wrapText="1"/>
    </xf>
    <xf numFmtId="0" fontId="0" fillId="0" borderId="34" xfId="0" applyBorder="1" applyAlignment="1">
      <alignment horizontal="center" wrapText="1"/>
    </xf>
    <xf numFmtId="0" fontId="0" fillId="0" borderId="29" xfId="0" applyBorder="1" applyAlignment="1">
      <alignment horizontal="center" wrapText="1"/>
    </xf>
    <xf numFmtId="0" fontId="0" fillId="0" borderId="21" xfId="0" applyFill="1" applyBorder="1" applyAlignment="1">
      <alignment horizontal="left" wrapText="1"/>
    </xf>
    <xf numFmtId="0" fontId="0" fillId="0" borderId="25" xfId="0" applyFill="1" applyBorder="1" applyAlignment="1">
      <alignment horizontal="left" wrapText="1"/>
    </xf>
    <xf numFmtId="2" fontId="3" fillId="0" borderId="35" xfId="0" applyNumberFormat="1" applyFont="1" applyBorder="1" applyAlignment="1">
      <alignment horizontal="left" vertical="top" wrapText="1"/>
    </xf>
    <xf numFmtId="0" fontId="0" fillId="0" borderId="36" xfId="0" applyBorder="1" applyAlignment="1">
      <alignment wrapText="1"/>
    </xf>
    <xf numFmtId="0" fontId="0" fillId="0" borderId="37" xfId="0" applyBorder="1" applyAlignment="1">
      <alignment wrapText="1"/>
    </xf>
    <xf numFmtId="0" fontId="3" fillId="0" borderId="5" xfId="0" applyFont="1" applyBorder="1" applyAlignment="1">
      <alignment horizontal="left"/>
    </xf>
    <xf numFmtId="0" fontId="3" fillId="0" borderId="34" xfId="0" applyFont="1" applyBorder="1" applyAlignment="1">
      <alignment horizontal="left"/>
    </xf>
    <xf numFmtId="0" fontId="3" fillId="0" borderId="29" xfId="0" applyFont="1" applyBorder="1" applyAlignment="1">
      <alignment horizontal="left"/>
    </xf>
    <xf numFmtId="0" fontId="0" fillId="0" borderId="5" xfId="0" applyBorder="1" applyAlignment="1">
      <alignment horizontal="left" wrapText="1"/>
    </xf>
    <xf numFmtId="0" fontId="0" fillId="0" borderId="34" xfId="0" applyBorder="1" applyAlignment="1">
      <alignment horizontal="left" wrapText="1"/>
    </xf>
    <xf numFmtId="0" fontId="0" fillId="0" borderId="29" xfId="0" applyBorder="1" applyAlignment="1">
      <alignment horizontal="left" wrapText="1"/>
    </xf>
    <xf numFmtId="0" fontId="3" fillId="2" borderId="1" xfId="0" applyFont="1" applyFill="1" applyBorder="1" applyAlignment="1">
      <alignment horizontal="center" wrapText="1"/>
    </xf>
  </cellXfs>
  <cellStyles count="16">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 name="Tusental (0)_pldt" xfId="26"/>
    <cellStyle name="Tusental_pldt" xfId="27"/>
    <cellStyle name="Valuta (0)_pldt" xfId="28"/>
    <cellStyle name="Valuta_pldt" xfId="2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32FF3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1</xdr:col>
      <xdr:colOff>266700</xdr:colOff>
      <xdr:row>0</xdr:row>
      <xdr:rowOff>0</xdr:rowOff>
    </xdr:to>
    <xdr:sp>
      <xdr:nvSpPr>
        <xdr:cNvPr id="1" name="TextBox 1"/>
        <xdr:cNvSpPr txBox="1">
          <a:spLocks noChangeArrowheads="1"/>
        </xdr:cNvSpPr>
      </xdr:nvSpPr>
      <xdr:spPr>
        <a:xfrm>
          <a:off x="161925" y="0"/>
          <a:ext cx="1533525"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IFC Project's Annual Carbon Dioxide Emissions from Masonry Cement </a:t>
          </a:r>
          <a:r>
            <a:rPr lang="en-US" cap="none" sz="1000" b="0" i="0" u="none" baseline="0">
              <a:latin typeface="Arial"/>
              <a:ea typeface="Arial"/>
              <a:cs typeface="Arial"/>
            </a:rPr>
            <a:t>
</a:t>
          </a:r>
        </a:p>
      </xdr:txBody>
    </xdr:sp>
    <xdr:clientData/>
  </xdr:twoCellAnchor>
  <xdr:twoCellAnchor>
    <xdr:from>
      <xdr:col>0</xdr:col>
      <xdr:colOff>219075</xdr:colOff>
      <xdr:row>0</xdr:row>
      <xdr:rowOff>0</xdr:rowOff>
    </xdr:from>
    <xdr:to>
      <xdr:col>1</xdr:col>
      <xdr:colOff>190500</xdr:colOff>
      <xdr:row>0</xdr:row>
      <xdr:rowOff>0</xdr:rowOff>
    </xdr:to>
    <xdr:sp>
      <xdr:nvSpPr>
        <xdr:cNvPr id="2" name="TextBox 2"/>
        <xdr:cNvSpPr txBox="1">
          <a:spLocks noChangeArrowheads="1"/>
        </xdr:cNvSpPr>
      </xdr:nvSpPr>
      <xdr:spPr>
        <a:xfrm>
          <a:off x="219075" y="0"/>
          <a:ext cx="1400175"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 2</a:t>
          </a:r>
        </a:p>
      </xdr:txBody>
    </xdr:sp>
    <xdr:clientData/>
  </xdr:twoCellAnchor>
  <xdr:twoCellAnchor>
    <xdr:from>
      <xdr:col>2</xdr:col>
      <xdr:colOff>95250</xdr:colOff>
      <xdr:row>0</xdr:row>
      <xdr:rowOff>0</xdr:rowOff>
    </xdr:from>
    <xdr:to>
      <xdr:col>3</xdr:col>
      <xdr:colOff>323850</xdr:colOff>
      <xdr:row>0</xdr:row>
      <xdr:rowOff>0</xdr:rowOff>
    </xdr:to>
    <xdr:sp>
      <xdr:nvSpPr>
        <xdr:cNvPr id="3" name="TextBox 3"/>
        <xdr:cNvSpPr txBox="1">
          <a:spLocks noChangeArrowheads="1"/>
        </xdr:cNvSpPr>
      </xdr:nvSpPr>
      <xdr:spPr>
        <a:xfrm>
          <a:off x="2571750" y="0"/>
          <a:ext cx="1390650"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IFC Project's Annual Carbon Dioxide Emissions from Fuel Combustion</a:t>
          </a:r>
          <a:r>
            <a:rPr lang="en-US" cap="none" sz="1000" b="0" i="0" u="none" baseline="0">
              <a:latin typeface="Arial"/>
              <a:ea typeface="Arial"/>
              <a:cs typeface="Arial"/>
            </a:rPr>
            <a:t>
</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IFC Project's Annual Carbon Dioxide Emissions from Clinker Production</a:t>
          </a:r>
          <a:r>
            <a:rPr lang="en-US" cap="none" sz="1000" b="0" i="0" u="none" baseline="0">
              <a:latin typeface="Arial"/>
              <a:ea typeface="Arial"/>
              <a:cs typeface="Arial"/>
            </a:rPr>
            <a:t>
</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 1</a:t>
          </a:r>
        </a:p>
      </xdr:txBody>
    </xdr:sp>
    <xdr:clientData/>
  </xdr:twoCellAnchor>
  <xdr:twoCellAnchor>
    <xdr:from>
      <xdr:col>2</xdr:col>
      <xdr:colOff>209550</xdr:colOff>
      <xdr:row>0</xdr:row>
      <xdr:rowOff>0</xdr:rowOff>
    </xdr:from>
    <xdr:to>
      <xdr:col>3</xdr:col>
      <xdr:colOff>200025</xdr:colOff>
      <xdr:row>0</xdr:row>
      <xdr:rowOff>0</xdr:rowOff>
    </xdr:to>
    <xdr:sp>
      <xdr:nvSpPr>
        <xdr:cNvPr id="6" name="TextBox 6"/>
        <xdr:cNvSpPr txBox="1">
          <a:spLocks noChangeArrowheads="1"/>
        </xdr:cNvSpPr>
      </xdr:nvSpPr>
      <xdr:spPr>
        <a:xfrm>
          <a:off x="2686050" y="0"/>
          <a:ext cx="1152525"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 3</a:t>
          </a:r>
        </a:p>
      </xdr:txBody>
    </xdr:sp>
    <xdr:clientData/>
  </xdr:twoCellAnchor>
  <xdr:twoCellAnchor>
    <xdr:from>
      <xdr:col>6</xdr:col>
      <xdr:colOff>238125</xdr:colOff>
      <xdr:row>0</xdr:row>
      <xdr:rowOff>0</xdr:rowOff>
    </xdr:from>
    <xdr:to>
      <xdr:col>8</xdr:col>
      <xdr:colOff>400050</xdr:colOff>
      <xdr:row>0</xdr:row>
      <xdr:rowOff>0</xdr:rowOff>
    </xdr:to>
    <xdr:sp>
      <xdr:nvSpPr>
        <xdr:cNvPr id="7" name="TextBox 7"/>
        <xdr:cNvSpPr txBox="1">
          <a:spLocks noChangeArrowheads="1"/>
        </xdr:cNvSpPr>
      </xdr:nvSpPr>
      <xdr:spPr>
        <a:xfrm>
          <a:off x="8267700" y="0"/>
          <a:ext cx="3028950" cy="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Total Annual Gross Carbon 
Dioxide Emissions from Cement Project
 </a:t>
          </a:r>
          <a:r>
            <a:rPr lang="en-US" cap="none" sz="1000" b="0" i="0" u="none" baseline="0">
              <a:latin typeface="Arial"/>
              <a:ea typeface="Arial"/>
              <a:cs typeface="Arial"/>
            </a:rPr>
            <a:t>
</a:t>
          </a:r>
        </a:p>
      </xdr:txBody>
    </xdr:sp>
    <xdr:clientData/>
  </xdr:twoCellAnchor>
  <xdr:twoCellAnchor>
    <xdr:from>
      <xdr:col>6</xdr:col>
      <xdr:colOff>381000</xdr:colOff>
      <xdr:row>0</xdr:row>
      <xdr:rowOff>0</xdr:rowOff>
    </xdr:from>
    <xdr:to>
      <xdr:col>8</xdr:col>
      <xdr:colOff>314325</xdr:colOff>
      <xdr:row>0</xdr:row>
      <xdr:rowOff>0</xdr:rowOff>
    </xdr:to>
    <xdr:sp>
      <xdr:nvSpPr>
        <xdr:cNvPr id="8" name="TextBox 8"/>
        <xdr:cNvSpPr txBox="1">
          <a:spLocks noChangeArrowheads="1"/>
        </xdr:cNvSpPr>
      </xdr:nvSpPr>
      <xdr:spPr>
        <a:xfrm>
          <a:off x="8410575" y="0"/>
          <a:ext cx="280035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STEPS 4</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006411"/>
        </a:solidFill>
        <a:ln w="12700" cmpd="sng">
          <a:noFill/>
        </a:ln>
      </xdr:spPr>
      <xdr:txBody>
        <a:bodyPr vertOverflow="clip" wrap="square"/>
        <a:p>
          <a:pPr algn="ctr">
            <a:defRPr/>
          </a:pPr>
          <a:r>
            <a:rPr lang="en-US" cap="none" sz="1000" b="0" i="1" u="none" baseline="0">
              <a:solidFill>
                <a:srgbClr val="FFFFFF"/>
              </a:solidFill>
              <a:latin typeface="Arial"/>
              <a:ea typeface="Arial"/>
              <a:cs typeface="Arial"/>
            </a:rPr>
            <a:t>If No Masonry Cement  Produced</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0</xdr:row>
      <xdr:rowOff>0</xdr:rowOff>
    </xdr:from>
    <xdr:to>
      <xdr:col>1</xdr:col>
      <xdr:colOff>323850</xdr:colOff>
      <xdr:row>0</xdr:row>
      <xdr:rowOff>0</xdr:rowOff>
    </xdr:to>
    <xdr:sp>
      <xdr:nvSpPr>
        <xdr:cNvPr id="11" name="Line 11"/>
        <xdr:cNvSpPr>
          <a:spLocks/>
        </xdr:cNvSpPr>
      </xdr:nvSpPr>
      <xdr:spPr>
        <a:xfrm flipH="1">
          <a:off x="1743075" y="0"/>
          <a:ext cx="9525"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323850</xdr:colOff>
      <xdr:row>0</xdr:row>
      <xdr:rowOff>0</xdr:rowOff>
    </xdr:to>
    <xdr:sp>
      <xdr:nvSpPr>
        <xdr:cNvPr id="12" name="Line 12"/>
        <xdr:cNvSpPr>
          <a:spLocks/>
        </xdr:cNvSpPr>
      </xdr:nvSpPr>
      <xdr:spPr>
        <a:xfrm flipV="1">
          <a:off x="0" y="0"/>
          <a:ext cx="1752600"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314325</xdr:colOff>
      <xdr:row>0</xdr:row>
      <xdr:rowOff>0</xdr:rowOff>
    </xdr:to>
    <xdr:sp>
      <xdr:nvSpPr>
        <xdr:cNvPr id="13" name="Line 13"/>
        <xdr:cNvSpPr>
          <a:spLocks/>
        </xdr:cNvSpPr>
      </xdr:nvSpPr>
      <xdr:spPr>
        <a:xfrm>
          <a:off x="0" y="0"/>
          <a:ext cx="1743075"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190500</xdr:colOff>
      <xdr:row>0</xdr:row>
      <xdr:rowOff>0</xdr:rowOff>
    </xdr:to>
    <xdr:sp>
      <xdr:nvSpPr>
        <xdr:cNvPr id="14" name="TextBox 14"/>
        <xdr:cNvSpPr txBox="1">
          <a:spLocks noChangeArrowheads="1"/>
        </xdr:cNvSpPr>
      </xdr:nvSpPr>
      <xdr:spPr>
        <a:xfrm>
          <a:off x="0" y="0"/>
          <a:ext cx="190500" cy="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Process-Related </a:t>
          </a:r>
        </a:p>
      </xdr:txBody>
    </xdr:sp>
    <xdr:clientData/>
  </xdr:twoCellAnchor>
  <xdr:twoCellAnchor>
    <xdr:from>
      <xdr:col>1</xdr:col>
      <xdr:colOff>504825</xdr:colOff>
      <xdr:row>0</xdr:row>
      <xdr:rowOff>0</xdr:rowOff>
    </xdr:from>
    <xdr:to>
      <xdr:col>3</xdr:col>
      <xdr:colOff>438150</xdr:colOff>
      <xdr:row>0</xdr:row>
      <xdr:rowOff>0</xdr:rowOff>
    </xdr:to>
    <xdr:grpSp>
      <xdr:nvGrpSpPr>
        <xdr:cNvPr id="15" name="Group 15"/>
        <xdr:cNvGrpSpPr>
          <a:grpSpLocks/>
        </xdr:cNvGrpSpPr>
      </xdr:nvGrpSpPr>
      <xdr:grpSpPr>
        <a:xfrm>
          <a:off x="1933575" y="0"/>
          <a:ext cx="2143125" cy="0"/>
          <a:chOff x="287" y="498"/>
          <a:chExt cx="283" cy="87"/>
        </a:xfrm>
        <a:solidFill>
          <a:srgbClr val="FFFFFF"/>
        </a:solidFill>
      </xdr:grpSpPr>
      <xdr:sp>
        <xdr:nvSpPr>
          <xdr:cNvPr id="16" name="Line 16"/>
          <xdr:cNvSpPr>
            <a:spLocks/>
          </xdr:cNvSpPr>
        </xdr:nvSpPr>
        <xdr:spPr>
          <a:xfrm>
            <a:off x="569" y="499"/>
            <a:ext cx="0" cy="86"/>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287" y="498"/>
            <a:ext cx="0" cy="86"/>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287" y="584"/>
            <a:ext cx="283"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287" y="498"/>
            <a:ext cx="283" cy="0"/>
          </a:xfrm>
          <a:prstGeom prst="line">
            <a:avLst/>
          </a:prstGeom>
          <a:noFill/>
          <a:ln w="9525" cmpd="sng">
            <a:solidFill>
              <a:srgbClr val="FFFF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123825</xdr:colOff>
      <xdr:row>0</xdr:row>
      <xdr:rowOff>0</xdr:rowOff>
    </xdr:from>
    <xdr:to>
      <xdr:col>3</xdr:col>
      <xdr:colOff>381000</xdr:colOff>
      <xdr:row>0</xdr:row>
      <xdr:rowOff>0</xdr:rowOff>
    </xdr:to>
    <xdr:sp>
      <xdr:nvSpPr>
        <xdr:cNvPr id="20" name="TextBox 20"/>
        <xdr:cNvSpPr txBox="1">
          <a:spLocks noChangeArrowheads="1"/>
        </xdr:cNvSpPr>
      </xdr:nvSpPr>
      <xdr:spPr>
        <a:xfrm>
          <a:off x="2600325" y="0"/>
          <a:ext cx="1419225" cy="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Combustion-Related</a:t>
          </a:r>
        </a:p>
      </xdr:txBody>
    </xdr:sp>
    <xdr:clientData/>
  </xdr:twoCellAnchor>
  <xdr:twoCellAnchor>
    <xdr:from>
      <xdr:col>14</xdr:col>
      <xdr:colOff>123825</xdr:colOff>
      <xdr:row>0</xdr:row>
      <xdr:rowOff>0</xdr:rowOff>
    </xdr:from>
    <xdr:to>
      <xdr:col>15</xdr:col>
      <xdr:colOff>123825</xdr:colOff>
      <xdr:row>0</xdr:row>
      <xdr:rowOff>0</xdr:rowOff>
    </xdr:to>
    <xdr:sp>
      <xdr:nvSpPr>
        <xdr:cNvPr id="21" name="TextBox 21"/>
        <xdr:cNvSpPr txBox="1">
          <a:spLocks noChangeArrowheads="1"/>
        </xdr:cNvSpPr>
      </xdr:nvSpPr>
      <xdr:spPr>
        <a:xfrm>
          <a:off x="18907125" y="0"/>
          <a:ext cx="942975" cy="0"/>
        </a:xfrm>
        <a:prstGeom prst="rect">
          <a:avLst/>
        </a:prstGeom>
        <a:solidFill>
          <a:srgbClr val="006411"/>
        </a:solidFill>
        <a:ln w="9525" cmpd="sng">
          <a:noFill/>
        </a:ln>
      </xdr:spPr>
      <xdr:txBody>
        <a:bodyPr vertOverflow="clip" wrap="square"/>
        <a:p>
          <a:pPr algn="ctr">
            <a:defRPr/>
          </a:pPr>
          <a:r>
            <a:rPr lang="en-US" cap="none" sz="1000" b="0" i="1" u="none" baseline="0">
              <a:solidFill>
                <a:srgbClr val="FFFFFF"/>
              </a:solidFill>
              <a:latin typeface="Arial"/>
              <a:ea typeface="Arial"/>
              <a:cs typeface="Arial"/>
            </a:rPr>
            <a:t>Related Spreadsheets</a:t>
          </a:r>
        </a:p>
      </xdr:txBody>
    </xdr:sp>
    <xdr:clientData/>
  </xdr:twoCellAnchor>
  <xdr:twoCellAnchor>
    <xdr:from>
      <xdr:col>14</xdr:col>
      <xdr:colOff>190500</xdr:colOff>
      <xdr:row>0</xdr:row>
      <xdr:rowOff>0</xdr:rowOff>
    </xdr:from>
    <xdr:to>
      <xdr:col>14</xdr:col>
      <xdr:colOff>476250</xdr:colOff>
      <xdr:row>0</xdr:row>
      <xdr:rowOff>0</xdr:rowOff>
    </xdr:to>
    <xdr:grpSp>
      <xdr:nvGrpSpPr>
        <xdr:cNvPr id="22" name="Group 22"/>
        <xdr:cNvGrpSpPr>
          <a:grpSpLocks/>
        </xdr:cNvGrpSpPr>
      </xdr:nvGrpSpPr>
      <xdr:grpSpPr>
        <a:xfrm>
          <a:off x="18973800" y="0"/>
          <a:ext cx="285750" cy="0"/>
          <a:chOff x="908" y="378"/>
          <a:chExt cx="83" cy="48"/>
        </a:xfrm>
        <a:solidFill>
          <a:srgbClr val="FFFFFF"/>
        </a:solidFill>
      </xdr:grpSpPr>
      <xdr:pic>
        <xdr:nvPicPr>
          <xdr:cNvPr id="24" name="Picture 24"/>
          <xdr:cNvPicPr preferRelativeResize="1">
            <a:picLocks noChangeAspect="0"/>
          </xdr:cNvPicPr>
        </xdr:nvPicPr>
        <xdr:blipFill>
          <a:blip r:embed="rId1"/>
          <a:stretch>
            <a:fillRect/>
          </a:stretch>
        </xdr:blipFill>
        <xdr:spPr>
          <a:xfrm>
            <a:off x="927" y="382"/>
            <a:ext cx="49" cy="40"/>
          </a:xfrm>
          <a:prstGeom prst="rect">
            <a:avLst/>
          </a:prstGeom>
          <a:noFill/>
          <a:ln w="9525" cmpd="sng">
            <a:noFill/>
          </a:ln>
        </xdr:spPr>
      </xdr:pic>
    </xdr:grpSp>
    <xdr:clientData/>
  </xdr:twoCellAnchor>
  <xdr:twoCellAnchor>
    <xdr:from>
      <xdr:col>14</xdr:col>
      <xdr:colOff>619125</xdr:colOff>
      <xdr:row>0</xdr:row>
      <xdr:rowOff>0</xdr:rowOff>
    </xdr:from>
    <xdr:to>
      <xdr:col>15</xdr:col>
      <xdr:colOff>28575</xdr:colOff>
      <xdr:row>0</xdr:row>
      <xdr:rowOff>0</xdr:rowOff>
    </xdr:to>
    <xdr:grpSp>
      <xdr:nvGrpSpPr>
        <xdr:cNvPr id="25" name="Group 25"/>
        <xdr:cNvGrpSpPr>
          <a:grpSpLocks/>
        </xdr:cNvGrpSpPr>
      </xdr:nvGrpSpPr>
      <xdr:grpSpPr>
        <a:xfrm>
          <a:off x="19402425" y="0"/>
          <a:ext cx="352425" cy="0"/>
          <a:chOff x="996" y="412"/>
          <a:chExt cx="83" cy="50"/>
        </a:xfrm>
        <a:solidFill>
          <a:srgbClr val="FFFFFF"/>
        </a:solidFill>
      </xdr:grpSpPr>
      <xdr:pic>
        <xdr:nvPicPr>
          <xdr:cNvPr id="27" name="Picture 27"/>
          <xdr:cNvPicPr preferRelativeResize="1">
            <a:picLocks noChangeAspect="1"/>
          </xdr:cNvPicPr>
        </xdr:nvPicPr>
        <xdr:blipFill>
          <a:blip r:embed="rId2"/>
          <a:stretch>
            <a:fillRect/>
          </a:stretch>
        </xdr:blipFill>
        <xdr:spPr>
          <a:xfrm>
            <a:off x="1017" y="417"/>
            <a:ext cx="36" cy="43"/>
          </a:xfrm>
          <a:prstGeom prst="rect">
            <a:avLst/>
          </a:prstGeom>
          <a:noFill/>
          <a:ln w="9525" cmpd="sng">
            <a:noFill/>
          </a:ln>
        </xdr:spPr>
      </xdr:pic>
    </xdr:grpSp>
    <xdr:clientData/>
  </xdr:twoCellAnchor>
  <xdr:twoCellAnchor>
    <xdr:from>
      <xdr:col>10</xdr:col>
      <xdr:colOff>133350</xdr:colOff>
      <xdr:row>0</xdr:row>
      <xdr:rowOff>0</xdr:rowOff>
    </xdr:from>
    <xdr:to>
      <xdr:col>14</xdr:col>
      <xdr:colOff>95250</xdr:colOff>
      <xdr:row>0</xdr:row>
      <xdr:rowOff>0</xdr:rowOff>
    </xdr:to>
    <xdr:sp>
      <xdr:nvSpPr>
        <xdr:cNvPr id="28" name="TextBox 28"/>
        <xdr:cNvSpPr txBox="1">
          <a:spLocks noChangeArrowheads="1"/>
        </xdr:cNvSpPr>
      </xdr:nvSpPr>
      <xdr:spPr>
        <a:xfrm>
          <a:off x="13058775" y="0"/>
          <a:ext cx="58197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Project Life Gross Carbon 
Dioxide Emissions</a:t>
          </a:r>
        </a:p>
      </xdr:txBody>
    </xdr:sp>
    <xdr:clientData/>
  </xdr:twoCellAnchor>
  <xdr:twoCellAnchor>
    <xdr:from>
      <xdr:col>10</xdr:col>
      <xdr:colOff>266700</xdr:colOff>
      <xdr:row>0</xdr:row>
      <xdr:rowOff>0</xdr:rowOff>
    </xdr:from>
    <xdr:to>
      <xdr:col>14</xdr:col>
      <xdr:colOff>19050</xdr:colOff>
      <xdr:row>0</xdr:row>
      <xdr:rowOff>0</xdr:rowOff>
    </xdr:to>
    <xdr:sp>
      <xdr:nvSpPr>
        <xdr:cNvPr id="29" name="TextBox 29"/>
        <xdr:cNvSpPr txBox="1">
          <a:spLocks noChangeArrowheads="1"/>
        </xdr:cNvSpPr>
      </xdr:nvSpPr>
      <xdr:spPr>
        <a:xfrm>
          <a:off x="13192125" y="0"/>
          <a:ext cx="5610225"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STEPS 6</a:t>
          </a:r>
        </a:p>
      </xdr:txBody>
    </xdr:sp>
    <xdr:clientData/>
  </xdr:twoCellAnchor>
  <xdr:twoCellAnchor>
    <xdr:from>
      <xdr:col>10</xdr:col>
      <xdr:colOff>152400</xdr:colOff>
      <xdr:row>0</xdr:row>
      <xdr:rowOff>0</xdr:rowOff>
    </xdr:from>
    <xdr:to>
      <xdr:col>14</xdr:col>
      <xdr:colOff>142875</xdr:colOff>
      <xdr:row>0</xdr:row>
      <xdr:rowOff>0</xdr:rowOff>
    </xdr:to>
    <xdr:sp>
      <xdr:nvSpPr>
        <xdr:cNvPr id="30" name="TextBox 30"/>
        <xdr:cNvSpPr txBox="1">
          <a:spLocks noChangeArrowheads="1"/>
        </xdr:cNvSpPr>
      </xdr:nvSpPr>
      <xdr:spPr>
        <a:xfrm>
          <a:off x="13077825" y="0"/>
          <a:ext cx="58483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IFC Investment Life Gross Carbon Dioxide Emissions</a:t>
          </a:r>
        </a:p>
      </xdr:txBody>
    </xdr:sp>
    <xdr:clientData/>
  </xdr:twoCellAnchor>
  <xdr:twoCellAnchor>
    <xdr:from>
      <xdr:col>10</xdr:col>
      <xdr:colOff>228600</xdr:colOff>
      <xdr:row>0</xdr:row>
      <xdr:rowOff>0</xdr:rowOff>
    </xdr:from>
    <xdr:to>
      <xdr:col>13</xdr:col>
      <xdr:colOff>142875</xdr:colOff>
      <xdr:row>0</xdr:row>
      <xdr:rowOff>0</xdr:rowOff>
    </xdr:to>
    <xdr:sp>
      <xdr:nvSpPr>
        <xdr:cNvPr id="31" name="TextBox 31"/>
        <xdr:cNvSpPr txBox="1">
          <a:spLocks noChangeArrowheads="1"/>
        </xdr:cNvSpPr>
      </xdr:nvSpPr>
      <xdr:spPr>
        <a:xfrm>
          <a:off x="13154025" y="0"/>
          <a:ext cx="4429125"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STEPS 5</a:t>
          </a:r>
        </a:p>
      </xdr:txBody>
    </xdr:sp>
    <xdr:clientData/>
  </xdr:twoCellAnchor>
  <xdr:twoCellAnchor>
    <xdr:from>
      <xdr:col>8</xdr:col>
      <xdr:colOff>409575</xdr:colOff>
      <xdr:row>0</xdr:row>
      <xdr:rowOff>0</xdr:rowOff>
    </xdr:from>
    <xdr:to>
      <xdr:col>10</xdr:col>
      <xdr:colOff>133350</xdr:colOff>
      <xdr:row>0</xdr:row>
      <xdr:rowOff>0</xdr:rowOff>
    </xdr:to>
    <xdr:sp>
      <xdr:nvSpPr>
        <xdr:cNvPr id="32" name="AutoShape 32"/>
        <xdr:cNvSpPr>
          <a:spLocks/>
        </xdr:cNvSpPr>
      </xdr:nvSpPr>
      <xdr:spPr>
        <a:xfrm flipV="1">
          <a:off x="11306175" y="0"/>
          <a:ext cx="1752600" cy="0"/>
        </a:xfrm>
        <a:prstGeom prst="bentConnector3">
          <a:avLst>
            <a:gd name="adj1" fmla="val 51347"/>
            <a:gd name="adj2" fmla="val 1158138"/>
            <a:gd name="adj3" fmla="val -1227027"/>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0</xdr:row>
      <xdr:rowOff>0</xdr:rowOff>
    </xdr:from>
    <xdr:to>
      <xdr:col>10</xdr:col>
      <xdr:colOff>152400</xdr:colOff>
      <xdr:row>0</xdr:row>
      <xdr:rowOff>0</xdr:rowOff>
    </xdr:to>
    <xdr:sp>
      <xdr:nvSpPr>
        <xdr:cNvPr id="33" name="AutoShape 33"/>
        <xdr:cNvSpPr>
          <a:spLocks/>
        </xdr:cNvSpPr>
      </xdr:nvSpPr>
      <xdr:spPr>
        <a:xfrm>
          <a:off x="11296650" y="0"/>
          <a:ext cx="1781175" cy="0"/>
        </a:xfrm>
        <a:prstGeom prst="bentConnector3">
          <a:avLst>
            <a:gd name="adj1" fmla="val -1832259"/>
            <a:gd name="adj2" fmla="val -1135000"/>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0</xdr:row>
      <xdr:rowOff>0</xdr:rowOff>
    </xdr:from>
    <xdr:to>
      <xdr:col>14</xdr:col>
      <xdr:colOff>476250</xdr:colOff>
      <xdr:row>0</xdr:row>
      <xdr:rowOff>0</xdr:rowOff>
    </xdr:to>
    <xdr:grpSp>
      <xdr:nvGrpSpPr>
        <xdr:cNvPr id="34" name="Group 34"/>
        <xdr:cNvGrpSpPr>
          <a:grpSpLocks/>
        </xdr:cNvGrpSpPr>
      </xdr:nvGrpSpPr>
      <xdr:grpSpPr>
        <a:xfrm>
          <a:off x="18964275" y="0"/>
          <a:ext cx="295275" cy="0"/>
          <a:chOff x="908" y="378"/>
          <a:chExt cx="83" cy="48"/>
        </a:xfrm>
        <a:solidFill>
          <a:srgbClr val="FFFFFF"/>
        </a:solidFill>
      </xdr:grpSpPr>
      <xdr:pic>
        <xdr:nvPicPr>
          <xdr:cNvPr id="36" name="Picture 36"/>
          <xdr:cNvPicPr preferRelativeResize="1">
            <a:picLocks noChangeAspect="0"/>
          </xdr:cNvPicPr>
        </xdr:nvPicPr>
        <xdr:blipFill>
          <a:blip r:embed="rId1"/>
          <a:stretch>
            <a:fillRect/>
          </a:stretch>
        </xdr:blipFill>
        <xdr:spPr>
          <a:xfrm>
            <a:off x="927" y="382"/>
            <a:ext cx="49" cy="40"/>
          </a:xfrm>
          <a:prstGeom prst="rect">
            <a:avLst/>
          </a:prstGeom>
          <a:noFill/>
          <a:ln w="9525" cmpd="sng">
            <a:noFill/>
          </a:ln>
        </xdr:spPr>
      </xdr:pic>
    </xdr:grpSp>
    <xdr:clientData/>
  </xdr:twoCellAnchor>
  <xdr:twoCellAnchor>
    <xdr:from>
      <xdr:col>0</xdr:col>
      <xdr:colOff>0</xdr:colOff>
      <xdr:row>0</xdr:row>
      <xdr:rowOff>0</xdr:rowOff>
    </xdr:from>
    <xdr:to>
      <xdr:col>6</xdr:col>
      <xdr:colOff>238125</xdr:colOff>
      <xdr:row>0</xdr:row>
      <xdr:rowOff>0</xdr:rowOff>
    </xdr:to>
    <xdr:sp>
      <xdr:nvSpPr>
        <xdr:cNvPr id="37" name="AutoShape 37"/>
        <xdr:cNvSpPr>
          <a:spLocks/>
        </xdr:cNvSpPr>
      </xdr:nvSpPr>
      <xdr:spPr>
        <a:xfrm rot="16200000" flipH="1">
          <a:off x="0" y="0"/>
          <a:ext cx="8267700" cy="0"/>
        </a:xfrm>
        <a:prstGeom prst="bentConnector2">
          <a:avLst>
            <a:gd name="adj1" fmla="val -278814"/>
            <a:gd name="adj2" fmla="val 36124"/>
            <a:gd name="adj3" fmla="val -278814"/>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0</xdr:row>
      <xdr:rowOff>0</xdr:rowOff>
    </xdr:from>
    <xdr:to>
      <xdr:col>2</xdr:col>
      <xdr:colOff>438150</xdr:colOff>
      <xdr:row>0</xdr:row>
      <xdr:rowOff>0</xdr:rowOff>
    </xdr:to>
    <xdr:sp>
      <xdr:nvSpPr>
        <xdr:cNvPr id="38" name="Line 38"/>
        <xdr:cNvSpPr>
          <a:spLocks/>
        </xdr:cNvSpPr>
      </xdr:nvSpPr>
      <xdr:spPr>
        <a:xfrm>
          <a:off x="2914650" y="0"/>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0</xdr:row>
      <xdr:rowOff>0</xdr:rowOff>
    </xdr:from>
    <xdr:to>
      <xdr:col>0</xdr:col>
      <xdr:colOff>428625</xdr:colOff>
      <xdr:row>0</xdr:row>
      <xdr:rowOff>0</xdr:rowOff>
    </xdr:to>
    <xdr:sp>
      <xdr:nvSpPr>
        <xdr:cNvPr id="39" name="Line 39"/>
        <xdr:cNvSpPr>
          <a:spLocks/>
        </xdr:cNvSpPr>
      </xdr:nvSpPr>
      <xdr:spPr>
        <a:xfrm>
          <a:off x="428625" y="0"/>
          <a:ext cx="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Category%20B\IFCGHG2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mmon\Climate\GHG_m&amp;r\Evaluation_Road%20Test%20Draft\Revised%20Tools\Final%20Versions\HFC\HFC\IMAGEv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GV"/>
      <sheetName val="INTRO"/>
      <sheetName val="Power "/>
      <sheetName val="Cogeneration"/>
      <sheetName val="Coal Mine "/>
      <sheetName val="Transport"/>
      <sheetName val="Forestry Land Use"/>
      <sheetName val="Cement"/>
      <sheetName val="Adipic Acid"/>
      <sheetName val="Nitric Acid"/>
      <sheetName val="Iron &amp; Steel"/>
      <sheetName val="O&amp;G"/>
      <sheetName val="Fertilizer"/>
      <sheetName val="Wastewater"/>
      <sheetName val="PVC"/>
      <sheetName val="Petrochemical"/>
      <sheetName val="Ammonia"/>
      <sheetName val="Landfill"/>
      <sheetName val="Pulp&amp;Paper"/>
      <sheetName val="IPCC Tables"/>
      <sheetName val="Module2"/>
      <sheetName val="IFCGHG216"/>
    </sheetNames>
    <definedNames>
      <definedName name="GoForestry"/>
      <definedName name="GoPower"/>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
      <sheetName val="Notes"/>
      <sheetName val="INTRO "/>
      <sheetName val="Summaryworksheet"/>
      <sheetName val="Summary"/>
      <sheetName val="PowerTD"/>
      <sheetName val="Power"/>
      <sheetName val="Cogeneration"/>
      <sheetName val="Coal Mine"/>
      <sheetName val="O&amp;G"/>
      <sheetName val="Transport"/>
      <sheetName val="Lime"/>
      <sheetName val="Cement"/>
      <sheetName val="Iron &amp; Steel"/>
      <sheetName val="Adipic Acid"/>
      <sheetName val="Ammonia"/>
      <sheetName val="Fertilizer"/>
      <sheetName val="Nitric Acid"/>
      <sheetName val="Petrochemical"/>
      <sheetName val="PVC"/>
      <sheetName val="Pulp&amp;Paper"/>
      <sheetName val="Forestry and Land Use"/>
      <sheetName val="Wastewater"/>
      <sheetName val="Landfill"/>
      <sheetName val="Livestock"/>
      <sheetName val="IPCC"/>
      <sheetName val="Module2"/>
    </sheetNames>
    <definedNames>
      <definedName name="Goforestry"/>
      <definedName name="GoPow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E22"/>
  <sheetViews>
    <sheetView tabSelected="1" workbookViewId="0" topLeftCell="B1">
      <selection activeCell="B1" sqref="B1"/>
    </sheetView>
  </sheetViews>
  <sheetFormatPr defaultColWidth="9.140625" defaultRowHeight="12.75"/>
  <cols>
    <col min="1" max="1" width="8.8515625" style="0" customWidth="1"/>
    <col min="2" max="2" width="104.140625" style="0" customWidth="1"/>
    <col min="3" max="3" width="10.7109375" style="0" customWidth="1"/>
    <col min="4" max="4" width="11.421875" style="0" customWidth="1"/>
    <col min="5" max="5" width="22.00390625" style="0" customWidth="1"/>
    <col min="6" max="16384" width="8.8515625" style="0" customWidth="1"/>
  </cols>
  <sheetData>
    <row r="2" spans="2:5" ht="18">
      <c r="B2" s="91" t="s">
        <v>55</v>
      </c>
      <c r="C2" s="91"/>
      <c r="D2" s="91"/>
      <c r="E2" s="91"/>
    </row>
    <row r="3" spans="2:5" ht="18">
      <c r="B3" s="77" t="s">
        <v>333</v>
      </c>
      <c r="C3" s="77"/>
      <c r="D3" s="77"/>
      <c r="E3" s="77"/>
    </row>
    <row r="4" spans="2:5" ht="18">
      <c r="B4" s="79" t="s">
        <v>396</v>
      </c>
      <c r="C4" s="77"/>
      <c r="D4" s="77"/>
      <c r="E4" s="77"/>
    </row>
    <row r="5" spans="2:5" ht="18.75">
      <c r="B5" s="78"/>
      <c r="C5" s="77"/>
      <c r="D5" s="77"/>
      <c r="E5" s="77"/>
    </row>
    <row r="7" ht="12.75">
      <c r="B7" s="4" t="s">
        <v>172</v>
      </c>
    </row>
    <row r="9" ht="90" customHeight="1">
      <c r="B9" s="63" t="s">
        <v>397</v>
      </c>
    </row>
    <row r="10" ht="12.75">
      <c r="B10" s="61"/>
    </row>
    <row r="11" ht="12.75">
      <c r="B11" s="62" t="s">
        <v>171</v>
      </c>
    </row>
    <row r="12" ht="12.75">
      <c r="B12" s="61"/>
    </row>
    <row r="13" ht="168.75" customHeight="1">
      <c r="B13" s="64" t="s">
        <v>399</v>
      </c>
    </row>
    <row r="14" ht="12.75">
      <c r="B14" s="61"/>
    </row>
    <row r="15" ht="12.75">
      <c r="B15" s="62" t="s">
        <v>56</v>
      </c>
    </row>
    <row r="16" ht="12.75">
      <c r="B16" s="61"/>
    </row>
    <row r="17" ht="186" customHeight="1">
      <c r="B17" s="94" t="s">
        <v>468</v>
      </c>
    </row>
    <row r="20" ht="12.75">
      <c r="B20" s="4" t="s">
        <v>58</v>
      </c>
    </row>
    <row r="22" ht="89.25">
      <c r="B22" s="80" t="s">
        <v>398</v>
      </c>
    </row>
  </sheetData>
  <printOptions/>
  <pageMargins left="0.75" right="0.75" top="1" bottom="1" header="0.5" footer="0.5"/>
  <pageSetup fitToHeight="1" fitToWidth="1" horizontalDpi="600" verticalDpi="600" orientation="portrait" scale="82" r:id="rId1"/>
</worksheet>
</file>

<file path=xl/worksheets/sheet10.xml><?xml version="1.0" encoding="utf-8"?>
<worksheet xmlns="http://schemas.openxmlformats.org/spreadsheetml/2006/main" xmlns:r="http://schemas.openxmlformats.org/officeDocument/2006/relationships">
  <sheetPr>
    <pageSetUpPr fitToPage="1"/>
  </sheetPr>
  <dimension ref="B2:H82"/>
  <sheetViews>
    <sheetView workbookViewId="0" topLeftCell="A48">
      <selection activeCell="C64" sqref="C64"/>
    </sheetView>
  </sheetViews>
  <sheetFormatPr defaultColWidth="9.140625" defaultRowHeight="12.75"/>
  <cols>
    <col min="1" max="1" width="8.8515625" style="0" customWidth="1"/>
    <col min="2" max="2" width="16.7109375" style="0" customWidth="1"/>
    <col min="3" max="3" width="28.8515625" style="0" customWidth="1"/>
    <col min="4" max="4" width="32.7109375" style="0" customWidth="1"/>
    <col min="5" max="5" width="44.7109375" style="0" customWidth="1"/>
    <col min="6" max="7" width="8.8515625" style="0" customWidth="1"/>
    <col min="8" max="8" width="9.28125" style="0" customWidth="1"/>
    <col min="9" max="16384" width="8.8515625" style="0" customWidth="1"/>
  </cols>
  <sheetData>
    <row r="1" ht="13.5" thickBot="1"/>
    <row r="2" spans="2:6" ht="13.5" thickBot="1">
      <c r="B2" s="57"/>
      <c r="C2" s="39"/>
      <c r="D2" s="39"/>
      <c r="E2" s="39"/>
      <c r="F2" s="40"/>
    </row>
    <row r="3" spans="2:6" ht="12.75">
      <c r="B3" s="43"/>
      <c r="C3" s="193" t="s">
        <v>79</v>
      </c>
      <c r="D3" s="192"/>
      <c r="E3" s="194"/>
      <c r="F3" s="42"/>
    </row>
    <row r="4" spans="2:6" ht="25.5" customHeight="1">
      <c r="B4" s="43"/>
      <c r="C4" s="183" t="s">
        <v>335</v>
      </c>
      <c r="D4" s="190" t="s">
        <v>336</v>
      </c>
      <c r="E4" s="189" t="s">
        <v>337</v>
      </c>
      <c r="F4" s="42"/>
    </row>
    <row r="5" spans="2:6" ht="14.25" customHeight="1">
      <c r="B5" s="43"/>
      <c r="C5" s="74" t="s">
        <v>23</v>
      </c>
      <c r="D5" s="185">
        <v>1</v>
      </c>
      <c r="E5" s="83" t="s">
        <v>338</v>
      </c>
      <c r="F5" s="42"/>
    </row>
    <row r="6" spans="2:8" ht="14.25" customHeight="1">
      <c r="B6" s="43"/>
      <c r="C6" s="74" t="s">
        <v>24</v>
      </c>
      <c r="D6" s="185">
        <v>21</v>
      </c>
      <c r="E6" s="83" t="s">
        <v>338</v>
      </c>
      <c r="F6" s="42"/>
      <c r="H6" s="72"/>
    </row>
    <row r="7" spans="2:8" ht="14.25" customHeight="1">
      <c r="B7" s="43"/>
      <c r="C7" s="74" t="s">
        <v>25</v>
      </c>
      <c r="D7" s="185">
        <v>310</v>
      </c>
      <c r="E7" s="83" t="s">
        <v>338</v>
      </c>
      <c r="F7" s="42"/>
      <c r="H7" s="72"/>
    </row>
    <row r="8" spans="2:8" ht="12.75">
      <c r="B8" s="43"/>
      <c r="C8" s="21" t="s">
        <v>117</v>
      </c>
      <c r="D8" s="186">
        <v>11700</v>
      </c>
      <c r="E8" s="83" t="s">
        <v>338</v>
      </c>
      <c r="F8" s="42"/>
      <c r="H8" s="72"/>
    </row>
    <row r="9" spans="2:8" ht="12.75">
      <c r="B9" s="43"/>
      <c r="C9" s="21" t="s">
        <v>118</v>
      </c>
      <c r="D9" s="186">
        <v>650</v>
      </c>
      <c r="E9" s="83" t="s">
        <v>338</v>
      </c>
      <c r="F9" s="42"/>
      <c r="H9" s="72"/>
    </row>
    <row r="10" spans="2:8" ht="12.75">
      <c r="B10" s="43"/>
      <c r="C10" s="21" t="s">
        <v>119</v>
      </c>
      <c r="D10" s="186">
        <v>2800</v>
      </c>
      <c r="E10" s="83" t="s">
        <v>338</v>
      </c>
      <c r="F10" s="42"/>
      <c r="H10" s="72"/>
    </row>
    <row r="11" spans="2:8" ht="12.75">
      <c r="B11" s="43"/>
      <c r="C11" s="21" t="s">
        <v>52</v>
      </c>
      <c r="D11" s="186">
        <v>1300</v>
      </c>
      <c r="E11" s="83" t="s">
        <v>338</v>
      </c>
      <c r="F11" s="42"/>
      <c r="H11" s="72"/>
    </row>
    <row r="12" spans="2:8" ht="12.75">
      <c r="B12" s="43"/>
      <c r="C12" s="21" t="s">
        <v>120</v>
      </c>
      <c r="D12" s="186">
        <v>3800</v>
      </c>
      <c r="E12" s="83" t="s">
        <v>338</v>
      </c>
      <c r="F12" s="42"/>
      <c r="H12" s="69"/>
    </row>
    <row r="13" spans="2:8" ht="12.75">
      <c r="B13" s="43"/>
      <c r="C13" s="21" t="s">
        <v>121</v>
      </c>
      <c r="D13" s="186">
        <v>140</v>
      </c>
      <c r="E13" s="83" t="s">
        <v>338</v>
      </c>
      <c r="F13" s="42"/>
      <c r="H13" s="69"/>
    </row>
    <row r="14" spans="2:8" ht="12.75">
      <c r="B14" s="43"/>
      <c r="C14" s="21" t="s">
        <v>60</v>
      </c>
      <c r="D14" s="186">
        <v>6300</v>
      </c>
      <c r="E14" s="83" t="s">
        <v>338</v>
      </c>
      <c r="F14" s="42"/>
      <c r="H14" s="69"/>
    </row>
    <row r="15" spans="2:8" ht="12.75">
      <c r="B15" s="43"/>
      <c r="C15" s="21" t="s">
        <v>61</v>
      </c>
      <c r="D15" s="187">
        <f>0.13*D13</f>
        <v>18.2</v>
      </c>
      <c r="E15" s="82" t="s">
        <v>340</v>
      </c>
      <c r="F15" s="42"/>
      <c r="H15" s="69"/>
    </row>
    <row r="16" spans="2:8" ht="12.75">
      <c r="B16" s="43"/>
      <c r="C16" s="21" t="s">
        <v>77</v>
      </c>
      <c r="D16" s="187">
        <f>0.11*D13</f>
        <v>15.4</v>
      </c>
      <c r="E16" s="82" t="s">
        <v>340</v>
      </c>
      <c r="F16" s="42"/>
      <c r="H16" s="69"/>
    </row>
    <row r="17" spans="2:8" ht="12.75">
      <c r="B17" s="43"/>
      <c r="C17" s="21" t="s">
        <v>407</v>
      </c>
      <c r="D17" s="187">
        <v>21</v>
      </c>
      <c r="E17" s="82" t="s">
        <v>340</v>
      </c>
      <c r="F17" s="42"/>
      <c r="H17" s="69"/>
    </row>
    <row r="18" spans="2:8" ht="12.75">
      <c r="B18" s="43"/>
      <c r="C18" s="21" t="s">
        <v>62</v>
      </c>
      <c r="D18" s="187">
        <f>0.6*D10</f>
        <v>1680</v>
      </c>
      <c r="E18" s="82" t="s">
        <v>340</v>
      </c>
      <c r="F18" s="42"/>
      <c r="H18" s="69"/>
    </row>
    <row r="19" spans="2:8" ht="12.75">
      <c r="B19" s="43"/>
      <c r="C19" s="21" t="s">
        <v>63</v>
      </c>
      <c r="D19" s="187">
        <f>0.38*D10</f>
        <v>1064</v>
      </c>
      <c r="E19" s="82" t="s">
        <v>340</v>
      </c>
      <c r="F19" s="42"/>
      <c r="H19" s="69"/>
    </row>
    <row r="20" spans="2:8" ht="12.75">
      <c r="B20" s="43"/>
      <c r="C20" s="21" t="s">
        <v>412</v>
      </c>
      <c r="D20" s="187">
        <v>1400</v>
      </c>
      <c r="E20" s="82" t="s">
        <v>340</v>
      </c>
      <c r="F20" s="42"/>
      <c r="H20" s="69"/>
    </row>
    <row r="21" spans="2:8" ht="12.75">
      <c r="B21" s="43"/>
      <c r="C21" s="21" t="s">
        <v>413</v>
      </c>
      <c r="D21" s="187">
        <v>2730</v>
      </c>
      <c r="E21" s="82" t="s">
        <v>340</v>
      </c>
      <c r="F21" s="42"/>
      <c r="H21" s="69"/>
    </row>
    <row r="22" spans="2:8" ht="12.75">
      <c r="B22" s="43"/>
      <c r="C22" s="75" t="s">
        <v>122</v>
      </c>
      <c r="D22" s="188">
        <f>0.44*D10+0.52*D12+0.04*D11</f>
        <v>3260</v>
      </c>
      <c r="E22" s="82" t="s">
        <v>340</v>
      </c>
      <c r="F22" s="42"/>
      <c r="H22" s="69"/>
    </row>
    <row r="23" spans="2:8" ht="12.75">
      <c r="B23" s="43"/>
      <c r="C23" s="75" t="s">
        <v>414</v>
      </c>
      <c r="D23" s="188">
        <v>0</v>
      </c>
      <c r="E23" s="82" t="s">
        <v>340</v>
      </c>
      <c r="F23" s="42"/>
      <c r="H23" s="69"/>
    </row>
    <row r="24" spans="2:8" ht="12.75">
      <c r="B24" s="43"/>
      <c r="C24" s="75" t="s">
        <v>123</v>
      </c>
      <c r="D24" s="188">
        <f>0.2*D9+0.4*D10+0.4*D11</f>
        <v>1770</v>
      </c>
      <c r="E24" s="82" t="s">
        <v>340</v>
      </c>
      <c r="F24" s="42"/>
      <c r="H24" s="69"/>
    </row>
    <row r="25" spans="2:8" ht="12.75">
      <c r="B25" s="43"/>
      <c r="C25" s="75" t="s">
        <v>124</v>
      </c>
      <c r="D25" s="188">
        <f>0.1*D9+0.7*D10+0.2*D11</f>
        <v>2285</v>
      </c>
      <c r="E25" s="82" t="s">
        <v>340</v>
      </c>
      <c r="F25" s="42"/>
      <c r="H25" s="71"/>
    </row>
    <row r="26" spans="2:8" ht="12.75">
      <c r="B26" s="43"/>
      <c r="C26" s="75" t="s">
        <v>64</v>
      </c>
      <c r="D26" s="188">
        <f>0.23*D9+0.25*D10+0.52*D11</f>
        <v>1525.5</v>
      </c>
      <c r="E26" s="82" t="s">
        <v>340</v>
      </c>
      <c r="F26" s="42"/>
      <c r="H26" s="71"/>
    </row>
    <row r="27" spans="2:8" ht="12.75">
      <c r="B27" s="43"/>
      <c r="C27" s="75" t="s">
        <v>408</v>
      </c>
      <c r="D27" s="188">
        <v>1428</v>
      </c>
      <c r="E27" s="82" t="s">
        <v>340</v>
      </c>
      <c r="F27" s="42"/>
      <c r="H27" s="71"/>
    </row>
    <row r="28" spans="2:8" ht="12.75">
      <c r="B28" s="43"/>
      <c r="C28" s="75" t="s">
        <v>409</v>
      </c>
      <c r="D28" s="188">
        <v>1363</v>
      </c>
      <c r="E28" s="82" t="s">
        <v>340</v>
      </c>
      <c r="F28" s="42"/>
      <c r="H28" s="71"/>
    </row>
    <row r="29" spans="2:8" ht="12.75">
      <c r="B29" s="43"/>
      <c r="C29" s="75" t="s">
        <v>410</v>
      </c>
      <c r="D29" s="188">
        <v>1944</v>
      </c>
      <c r="E29" s="82" t="s">
        <v>340</v>
      </c>
      <c r="F29" s="42"/>
      <c r="H29" s="71"/>
    </row>
    <row r="30" spans="2:8" ht="12.75">
      <c r="B30" s="43"/>
      <c r="C30" s="75" t="s">
        <v>415</v>
      </c>
      <c r="D30" s="188">
        <v>0</v>
      </c>
      <c r="E30" s="82" t="s">
        <v>340</v>
      </c>
      <c r="F30" s="42"/>
      <c r="H30" s="71"/>
    </row>
    <row r="31" spans="2:8" ht="12.75">
      <c r="B31" s="43"/>
      <c r="C31" s="75" t="s">
        <v>416</v>
      </c>
      <c r="D31" s="188">
        <v>0</v>
      </c>
      <c r="E31" s="82" t="s">
        <v>340</v>
      </c>
      <c r="F31" s="42"/>
      <c r="H31" s="71"/>
    </row>
    <row r="32" spans="2:8" ht="12.75">
      <c r="B32" s="43"/>
      <c r="C32" s="75" t="s">
        <v>125</v>
      </c>
      <c r="D32" s="187">
        <f>0.5*D9+0.5*D10</f>
        <v>1725</v>
      </c>
      <c r="E32" s="82" t="s">
        <v>340</v>
      </c>
      <c r="F32" s="42"/>
      <c r="H32" s="69"/>
    </row>
    <row r="33" spans="2:8" ht="12.75">
      <c r="B33" s="43"/>
      <c r="C33" s="75" t="s">
        <v>126</v>
      </c>
      <c r="D33" s="187">
        <f>0.45*D9+0.55*D10</f>
        <v>1832.5000000000002</v>
      </c>
      <c r="E33" s="82" t="s">
        <v>340</v>
      </c>
      <c r="F33" s="42"/>
      <c r="H33" s="69"/>
    </row>
    <row r="34" spans="2:8" ht="12.75">
      <c r="B34" s="43"/>
      <c r="C34" s="75" t="s">
        <v>361</v>
      </c>
      <c r="D34" s="187">
        <v>15.4</v>
      </c>
      <c r="E34" s="82" t="s">
        <v>340</v>
      </c>
      <c r="F34" s="42"/>
      <c r="H34" s="69"/>
    </row>
    <row r="35" spans="2:8" ht="12.75">
      <c r="B35" s="43"/>
      <c r="C35" s="75" t="s">
        <v>362</v>
      </c>
      <c r="D35" s="187">
        <v>4.2</v>
      </c>
      <c r="E35" s="82" t="s">
        <v>340</v>
      </c>
      <c r="F35" s="42"/>
      <c r="H35" s="69"/>
    </row>
    <row r="36" spans="2:8" ht="12.75">
      <c r="B36" s="43"/>
      <c r="C36" s="75" t="s">
        <v>363</v>
      </c>
      <c r="D36" s="187">
        <v>350</v>
      </c>
      <c r="E36" s="82" t="s">
        <v>340</v>
      </c>
      <c r="F36" s="42"/>
      <c r="H36" s="69"/>
    </row>
    <row r="37" spans="2:8" ht="12.75">
      <c r="B37" s="43"/>
      <c r="C37" s="75" t="s">
        <v>364</v>
      </c>
      <c r="D37" s="187">
        <v>1774</v>
      </c>
      <c r="E37" s="82" t="s">
        <v>340</v>
      </c>
      <c r="F37" s="42"/>
      <c r="H37" s="69"/>
    </row>
    <row r="38" spans="2:8" ht="12.75">
      <c r="B38" s="43"/>
      <c r="C38" s="75" t="s">
        <v>365</v>
      </c>
      <c r="D38" s="187">
        <v>0</v>
      </c>
      <c r="E38" s="82" t="s">
        <v>340</v>
      </c>
      <c r="F38" s="42"/>
      <c r="H38" s="69"/>
    </row>
    <row r="39" spans="2:8" ht="12.75">
      <c r="B39" s="43"/>
      <c r="C39" s="75" t="s">
        <v>366</v>
      </c>
      <c r="D39" s="187">
        <v>0</v>
      </c>
      <c r="E39" s="82" t="s">
        <v>340</v>
      </c>
      <c r="F39" s="42"/>
      <c r="H39" s="69"/>
    </row>
    <row r="40" spans="2:8" ht="12.75">
      <c r="B40" s="43"/>
      <c r="C40" s="75" t="s">
        <v>367</v>
      </c>
      <c r="D40" s="187">
        <v>25</v>
      </c>
      <c r="E40" s="82" t="s">
        <v>340</v>
      </c>
      <c r="F40" s="42"/>
      <c r="H40" s="69"/>
    </row>
    <row r="41" spans="2:8" ht="12.75">
      <c r="B41" s="43"/>
      <c r="C41" s="75" t="s">
        <v>368</v>
      </c>
      <c r="D41" s="187">
        <v>105</v>
      </c>
      <c r="E41" s="82" t="s">
        <v>340</v>
      </c>
      <c r="F41" s="42"/>
      <c r="H41" s="69"/>
    </row>
    <row r="42" spans="2:8" ht="12.75">
      <c r="B42" s="43"/>
      <c r="C42" s="75" t="s">
        <v>369</v>
      </c>
      <c r="D42" s="187">
        <v>767</v>
      </c>
      <c r="E42" s="82" t="s">
        <v>340</v>
      </c>
      <c r="F42" s="42"/>
      <c r="H42" s="69"/>
    </row>
    <row r="43" spans="2:8" ht="12.75">
      <c r="B43" s="43"/>
      <c r="C43" s="75" t="s">
        <v>370</v>
      </c>
      <c r="D43" s="187">
        <v>1954.8</v>
      </c>
      <c r="E43" s="82" t="s">
        <v>340</v>
      </c>
      <c r="F43" s="42"/>
      <c r="H43" s="69"/>
    </row>
    <row r="44" spans="2:8" ht="12.75">
      <c r="B44" s="43"/>
      <c r="C44" s="75" t="s">
        <v>371</v>
      </c>
      <c r="D44" s="187">
        <v>3.5</v>
      </c>
      <c r="E44" s="82" t="s">
        <v>340</v>
      </c>
      <c r="F44" s="42"/>
      <c r="H44" s="69"/>
    </row>
    <row r="45" spans="2:8" ht="12.75">
      <c r="B45" s="43"/>
      <c r="C45" s="75" t="s">
        <v>372</v>
      </c>
      <c r="D45" s="187">
        <v>2403</v>
      </c>
      <c r="E45" s="82" t="s">
        <v>340</v>
      </c>
      <c r="F45" s="42"/>
      <c r="H45" s="69"/>
    </row>
    <row r="46" spans="2:8" ht="12.75">
      <c r="B46" s="43"/>
      <c r="C46" s="75" t="s">
        <v>373</v>
      </c>
      <c r="D46" s="187">
        <v>1144</v>
      </c>
      <c r="E46" s="82" t="s">
        <v>340</v>
      </c>
      <c r="F46" s="42"/>
      <c r="H46" s="69"/>
    </row>
    <row r="47" spans="2:8" ht="12.75">
      <c r="B47" s="43"/>
      <c r="C47" s="75" t="s">
        <v>374</v>
      </c>
      <c r="D47" s="187">
        <v>36.68</v>
      </c>
      <c r="E47" s="82" t="s">
        <v>340</v>
      </c>
      <c r="F47" s="42"/>
      <c r="H47" s="69"/>
    </row>
    <row r="48" spans="2:8" ht="12.75">
      <c r="B48" s="43"/>
      <c r="C48" s="75" t="s">
        <v>375</v>
      </c>
      <c r="D48" s="187">
        <v>0</v>
      </c>
      <c r="E48" s="82" t="s">
        <v>340</v>
      </c>
      <c r="F48" s="42"/>
      <c r="H48" s="69"/>
    </row>
    <row r="49" spans="2:8" ht="12.75">
      <c r="B49" s="43"/>
      <c r="C49" s="75" t="s">
        <v>376</v>
      </c>
      <c r="D49" s="187">
        <v>0</v>
      </c>
      <c r="E49" s="82" t="s">
        <v>340</v>
      </c>
      <c r="F49" s="42"/>
      <c r="H49" s="69"/>
    </row>
    <row r="50" spans="2:8" ht="12.75">
      <c r="B50" s="43"/>
      <c r="C50" s="75" t="s">
        <v>377</v>
      </c>
      <c r="D50" s="187">
        <v>4691.7</v>
      </c>
      <c r="E50" s="82" t="s">
        <v>340</v>
      </c>
      <c r="F50" s="42"/>
      <c r="H50" s="69"/>
    </row>
    <row r="51" spans="2:8" ht="12.75">
      <c r="B51" s="43"/>
      <c r="C51" s="75" t="s">
        <v>378</v>
      </c>
      <c r="D51" s="187">
        <v>313.3</v>
      </c>
      <c r="E51" s="82" t="s">
        <v>340</v>
      </c>
      <c r="F51" s="42"/>
      <c r="H51" s="69"/>
    </row>
    <row r="52" spans="2:8" ht="12.75">
      <c r="B52" s="43"/>
      <c r="C52" s="75" t="s">
        <v>379</v>
      </c>
      <c r="D52" s="187">
        <v>0</v>
      </c>
      <c r="E52" s="82" t="s">
        <v>340</v>
      </c>
      <c r="F52" s="42"/>
      <c r="H52" s="69"/>
    </row>
    <row r="53" spans="2:8" ht="12.75">
      <c r="B53" s="43"/>
      <c r="C53" s="75" t="s">
        <v>380</v>
      </c>
      <c r="D53" s="187">
        <v>0</v>
      </c>
      <c r="E53" s="82" t="s">
        <v>340</v>
      </c>
      <c r="F53" s="42"/>
      <c r="H53" s="69"/>
    </row>
    <row r="54" spans="2:8" ht="12.75">
      <c r="B54" s="43"/>
      <c r="C54" s="75" t="s">
        <v>65</v>
      </c>
      <c r="D54" s="187">
        <f>0.5*D10+0.5*D12</f>
        <v>3300</v>
      </c>
      <c r="E54" s="82" t="s">
        <v>340</v>
      </c>
      <c r="F54" s="42"/>
      <c r="H54" s="69"/>
    </row>
    <row r="55" spans="2:8" ht="12.75">
      <c r="B55" s="43"/>
      <c r="C55" s="75" t="s">
        <v>127</v>
      </c>
      <c r="D55" s="187">
        <f>0.39*D8+0.61*D59</f>
        <v>10175</v>
      </c>
      <c r="E55" s="82" t="s">
        <v>340</v>
      </c>
      <c r="F55" s="42"/>
      <c r="H55" s="69"/>
    </row>
    <row r="56" spans="2:8" ht="12.75">
      <c r="B56" s="43"/>
      <c r="C56" s="75" t="s">
        <v>66</v>
      </c>
      <c r="D56" s="187">
        <f>0.46*D8+0.54*D59</f>
        <v>10350</v>
      </c>
      <c r="E56" s="82" t="s">
        <v>340</v>
      </c>
      <c r="F56" s="42"/>
      <c r="H56" s="69"/>
    </row>
    <row r="57" spans="2:8" ht="12.75">
      <c r="B57" s="43"/>
      <c r="C57" s="75" t="s">
        <v>381</v>
      </c>
      <c r="D57" s="187">
        <v>3920</v>
      </c>
      <c r="E57" s="82" t="s">
        <v>340</v>
      </c>
      <c r="F57" s="42"/>
      <c r="H57" s="69"/>
    </row>
    <row r="58" spans="2:8" ht="27">
      <c r="B58" s="43"/>
      <c r="C58" s="75" t="s">
        <v>411</v>
      </c>
      <c r="D58" s="186">
        <v>7000</v>
      </c>
      <c r="E58" s="184" t="s">
        <v>339</v>
      </c>
      <c r="F58" s="42"/>
      <c r="H58" s="69"/>
    </row>
    <row r="59" spans="2:8" ht="14.25" customHeight="1">
      <c r="B59" s="43"/>
      <c r="C59" s="75" t="s">
        <v>80</v>
      </c>
      <c r="D59" s="186">
        <v>9200</v>
      </c>
      <c r="E59" s="83" t="s">
        <v>338</v>
      </c>
      <c r="F59" s="42"/>
      <c r="H59" s="69"/>
    </row>
    <row r="60" spans="2:8" ht="14.25" customHeight="1">
      <c r="B60" s="43"/>
      <c r="C60" s="75" t="s">
        <v>81</v>
      </c>
      <c r="D60" s="186">
        <v>6500</v>
      </c>
      <c r="E60" s="83" t="s">
        <v>338</v>
      </c>
      <c r="F60" s="42"/>
      <c r="H60" s="69"/>
    </row>
    <row r="61" spans="2:8" ht="14.25" customHeight="1" thickBot="1">
      <c r="B61" s="43"/>
      <c r="C61" s="215" t="s">
        <v>26</v>
      </c>
      <c r="D61" s="216"/>
      <c r="E61" s="191"/>
      <c r="F61" s="42"/>
      <c r="H61" s="72"/>
    </row>
    <row r="62" spans="2:6" ht="13.5" thickBot="1">
      <c r="B62" s="49"/>
      <c r="C62" s="51"/>
      <c r="D62" s="51"/>
      <c r="E62" s="51"/>
      <c r="F62" s="52"/>
    </row>
    <row r="63" spans="2:6" ht="51" customHeight="1" thickBot="1">
      <c r="B63" s="217" t="s">
        <v>310</v>
      </c>
      <c r="C63" s="218"/>
      <c r="D63" s="218"/>
      <c r="E63" s="218"/>
      <c r="F63" s="219"/>
    </row>
    <row r="66" spans="4:5" ht="12.75">
      <c r="D66" s="73"/>
      <c r="E66" s="73"/>
    </row>
    <row r="67" spans="3:5" ht="12.75">
      <c r="C67" s="65"/>
      <c r="D67" s="66"/>
      <c r="E67" s="66"/>
    </row>
    <row r="68" spans="3:5" ht="12.75">
      <c r="C68" s="65"/>
      <c r="D68" s="66"/>
      <c r="E68" s="66"/>
    </row>
    <row r="69" spans="3:5" ht="12.75">
      <c r="C69" s="65"/>
      <c r="D69" s="66"/>
      <c r="E69" s="66"/>
    </row>
    <row r="70" spans="3:5" ht="12.75">
      <c r="C70" s="65"/>
      <c r="D70" s="66"/>
      <c r="E70" s="66"/>
    </row>
    <row r="71" spans="3:5" ht="12.75">
      <c r="C71" s="65"/>
      <c r="D71" s="66"/>
      <c r="E71" s="66"/>
    </row>
    <row r="72" spans="3:5" ht="12.75">
      <c r="C72" s="70"/>
      <c r="D72" s="67"/>
      <c r="E72" s="67"/>
    </row>
    <row r="73" spans="3:5" ht="12.75">
      <c r="C73" s="65"/>
      <c r="D73" s="66"/>
      <c r="E73" s="66"/>
    </row>
    <row r="74" spans="3:5" ht="12.75">
      <c r="C74" s="68"/>
      <c r="D74" s="69"/>
      <c r="E74" s="69"/>
    </row>
    <row r="75" spans="3:5" ht="12.75">
      <c r="C75" s="68"/>
      <c r="D75" s="69"/>
      <c r="E75" s="69"/>
    </row>
    <row r="76" spans="3:5" ht="12.75">
      <c r="C76" s="68"/>
      <c r="D76" s="69"/>
      <c r="E76" s="69"/>
    </row>
    <row r="77" spans="3:5" ht="12.75">
      <c r="C77" s="68"/>
      <c r="D77" s="69"/>
      <c r="E77" s="69"/>
    </row>
    <row r="78" spans="3:5" ht="12.75">
      <c r="C78" s="68"/>
      <c r="D78" s="69"/>
      <c r="E78" s="69"/>
    </row>
    <row r="79" spans="3:5" ht="12.75">
      <c r="C79" s="68"/>
      <c r="D79" s="69"/>
      <c r="E79" s="69"/>
    </row>
    <row r="80" spans="3:5" ht="12.75">
      <c r="C80" s="68"/>
      <c r="D80" s="69"/>
      <c r="E80" s="69"/>
    </row>
    <row r="81" spans="3:5" ht="12.75">
      <c r="C81" s="68"/>
      <c r="D81" s="69"/>
      <c r="E81" s="69"/>
    </row>
    <row r="82" spans="3:5" ht="12.75">
      <c r="C82" s="68"/>
      <c r="D82" s="69"/>
      <c r="E82" s="69"/>
    </row>
  </sheetData>
  <mergeCells count="2">
    <mergeCell ref="C61:D61"/>
    <mergeCell ref="B63:F63"/>
  </mergeCells>
  <printOptions/>
  <pageMargins left="0.75" right="0.75" top="1" bottom="1" header="0.5" footer="0.5"/>
  <pageSetup fitToHeight="1" fitToWidth="1"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B6:I19"/>
  <sheetViews>
    <sheetView workbookViewId="0" topLeftCell="A5">
      <selection activeCell="D14" sqref="D14"/>
    </sheetView>
  </sheetViews>
  <sheetFormatPr defaultColWidth="9.140625" defaultRowHeight="12.75"/>
  <cols>
    <col min="1" max="1" width="3.8515625" style="0" customWidth="1"/>
    <col min="2" max="2" width="3.140625" style="0" customWidth="1"/>
    <col min="3" max="3" width="34.7109375" style="0" customWidth="1"/>
    <col min="4" max="4" width="29.8515625" style="0" customWidth="1"/>
    <col min="5" max="5" width="22.00390625" style="0" customWidth="1"/>
    <col min="6" max="6" width="17.7109375" style="0" customWidth="1"/>
    <col min="7" max="7" width="16.8515625" style="0" customWidth="1"/>
    <col min="8" max="8" width="24.8515625" style="0" customWidth="1"/>
    <col min="9" max="9" width="3.7109375" style="0" customWidth="1"/>
    <col min="10" max="16384" width="8.8515625" style="0" customWidth="1"/>
  </cols>
  <sheetData>
    <row r="5" ht="13.5" thickBot="1"/>
    <row r="6" spans="2:9" ht="12.75">
      <c r="B6" s="57"/>
      <c r="C6" s="39"/>
      <c r="D6" s="39"/>
      <c r="E6" s="39"/>
      <c r="F6" s="39"/>
      <c r="G6" s="39"/>
      <c r="H6" s="39"/>
      <c r="I6" s="40"/>
    </row>
    <row r="7" spans="2:9" ht="12.75">
      <c r="B7" s="43"/>
      <c r="C7" s="220" t="s">
        <v>206</v>
      </c>
      <c r="D7" s="221"/>
      <c r="E7" s="221"/>
      <c r="F7" s="221"/>
      <c r="G7" s="221"/>
      <c r="H7" s="222"/>
      <c r="I7" s="42"/>
    </row>
    <row r="8" spans="2:9" ht="12.75">
      <c r="B8" s="43"/>
      <c r="C8" s="226" t="s">
        <v>207</v>
      </c>
      <c r="D8" s="173"/>
      <c r="E8" s="226" t="s">
        <v>208</v>
      </c>
      <c r="F8" s="226" t="s">
        <v>209</v>
      </c>
      <c r="G8" s="226"/>
      <c r="H8" s="226"/>
      <c r="I8" s="42"/>
    </row>
    <row r="9" spans="2:9" ht="25.5">
      <c r="B9" s="43"/>
      <c r="C9" s="226"/>
      <c r="D9" s="177" t="s">
        <v>383</v>
      </c>
      <c r="E9" s="226"/>
      <c r="F9" s="151" t="s">
        <v>210</v>
      </c>
      <c r="G9" s="151" t="s">
        <v>16</v>
      </c>
      <c r="H9" s="151" t="s">
        <v>211</v>
      </c>
      <c r="I9" s="42"/>
    </row>
    <row r="10" spans="2:9" ht="12.75">
      <c r="B10" s="43"/>
      <c r="C10" s="175" t="s">
        <v>212</v>
      </c>
      <c r="D10" s="179" t="s">
        <v>386</v>
      </c>
      <c r="E10" s="176" t="s">
        <v>213</v>
      </c>
      <c r="F10" s="154" t="s">
        <v>214</v>
      </c>
      <c r="G10" s="155" t="s">
        <v>215</v>
      </c>
      <c r="H10" s="155" t="s">
        <v>216</v>
      </c>
      <c r="I10" s="42"/>
    </row>
    <row r="11" spans="2:9" ht="12.75">
      <c r="B11" s="43"/>
      <c r="C11" s="152" t="s">
        <v>217</v>
      </c>
      <c r="D11" s="178" t="s">
        <v>387</v>
      </c>
      <c r="E11" s="154" t="s">
        <v>218</v>
      </c>
      <c r="F11" s="155" t="s">
        <v>219</v>
      </c>
      <c r="G11" s="153" t="s">
        <v>220</v>
      </c>
      <c r="H11" s="155" t="s">
        <v>221</v>
      </c>
      <c r="I11" s="42"/>
    </row>
    <row r="12" spans="2:9" ht="25.5">
      <c r="B12" s="43"/>
      <c r="C12" s="175" t="s">
        <v>222</v>
      </c>
      <c r="D12" s="179" t="s">
        <v>388</v>
      </c>
      <c r="E12" s="180" t="s">
        <v>223</v>
      </c>
      <c r="F12" s="155" t="s">
        <v>219</v>
      </c>
      <c r="G12" s="153" t="s">
        <v>224</v>
      </c>
      <c r="H12" s="155" t="s">
        <v>225</v>
      </c>
      <c r="I12" s="42"/>
    </row>
    <row r="13" spans="2:9" ht="12.75">
      <c r="B13" s="43"/>
      <c r="C13" s="152" t="s">
        <v>226</v>
      </c>
      <c r="D13" s="182" t="s">
        <v>395</v>
      </c>
      <c r="E13" s="154" t="s">
        <v>227</v>
      </c>
      <c r="F13" s="155" t="s">
        <v>214</v>
      </c>
      <c r="G13" s="154" t="s">
        <v>228</v>
      </c>
      <c r="H13" s="155" t="s">
        <v>229</v>
      </c>
      <c r="I13" s="42"/>
    </row>
    <row r="14" spans="2:9" ht="25.5">
      <c r="B14" s="43"/>
      <c r="C14" s="175" t="s">
        <v>230</v>
      </c>
      <c r="D14" s="179" t="s">
        <v>389</v>
      </c>
      <c r="E14" s="180" t="s">
        <v>231</v>
      </c>
      <c r="F14" s="155" t="s">
        <v>219</v>
      </c>
      <c r="G14" s="154" t="s">
        <v>232</v>
      </c>
      <c r="H14" s="155" t="s">
        <v>225</v>
      </c>
      <c r="I14" s="42"/>
    </row>
    <row r="15" spans="2:9" ht="16.5" customHeight="1">
      <c r="B15" s="43"/>
      <c r="C15" s="175" t="s">
        <v>233</v>
      </c>
      <c r="D15" s="181" t="s">
        <v>394</v>
      </c>
      <c r="E15" s="180" t="s">
        <v>234</v>
      </c>
      <c r="F15" s="155" t="s">
        <v>214</v>
      </c>
      <c r="G15" s="154" t="s">
        <v>235</v>
      </c>
      <c r="H15" s="155" t="s">
        <v>236</v>
      </c>
      <c r="I15" s="42"/>
    </row>
    <row r="16" spans="2:9" ht="29.25" customHeight="1">
      <c r="B16" s="43"/>
      <c r="C16" s="175" t="s">
        <v>87</v>
      </c>
      <c r="D16" s="179" t="s">
        <v>390</v>
      </c>
      <c r="E16" s="180" t="s">
        <v>88</v>
      </c>
      <c r="F16" s="155" t="s">
        <v>214</v>
      </c>
      <c r="G16" s="154" t="s">
        <v>89</v>
      </c>
      <c r="H16" s="155" t="s">
        <v>229</v>
      </c>
      <c r="I16" s="42"/>
    </row>
    <row r="17" spans="2:9" ht="29.25" customHeight="1">
      <c r="B17" s="43"/>
      <c r="C17" s="152" t="s">
        <v>90</v>
      </c>
      <c r="D17" s="172" t="s">
        <v>384</v>
      </c>
      <c r="E17" s="154">
        <v>12</v>
      </c>
      <c r="F17" s="174">
        <v>0.005</v>
      </c>
      <c r="G17" s="155" t="s">
        <v>385</v>
      </c>
      <c r="H17" s="156">
        <v>0</v>
      </c>
      <c r="I17" s="42"/>
    </row>
    <row r="18" spans="2:9" ht="29.25" customHeight="1">
      <c r="B18" s="43"/>
      <c r="C18" s="223" t="s">
        <v>393</v>
      </c>
      <c r="D18" s="224"/>
      <c r="E18" s="224"/>
      <c r="F18" s="224"/>
      <c r="G18" s="224"/>
      <c r="H18" s="225"/>
      <c r="I18" s="42"/>
    </row>
    <row r="19" spans="2:9" ht="13.5" thickBot="1">
      <c r="B19" s="49"/>
      <c r="C19" s="51"/>
      <c r="D19" s="51"/>
      <c r="E19" s="51"/>
      <c r="F19" s="51"/>
      <c r="G19" s="51"/>
      <c r="H19" s="51"/>
      <c r="I19" s="52"/>
    </row>
  </sheetData>
  <mergeCells count="5">
    <mergeCell ref="C7:H7"/>
    <mergeCell ref="C18:H18"/>
    <mergeCell ref="F8:H8"/>
    <mergeCell ref="E8:E9"/>
    <mergeCell ref="C8:C9"/>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workbookViewId="0" topLeftCell="A1">
      <selection activeCell="C20" sqref="C20"/>
    </sheetView>
  </sheetViews>
  <sheetFormatPr defaultColWidth="9.140625" defaultRowHeight="12.75"/>
  <cols>
    <col min="1" max="1" width="4.00390625" style="19" customWidth="1"/>
    <col min="2" max="2" width="9.140625" style="19" customWidth="1"/>
    <col min="3" max="3" width="102.8515625" style="19" customWidth="1"/>
    <col min="4" max="16384" width="9.140625" style="19" customWidth="1"/>
  </cols>
  <sheetData>
    <row r="1" spans="1:7" ht="15.75">
      <c r="A1" s="197" t="s">
        <v>27</v>
      </c>
      <c r="B1" s="198"/>
      <c r="C1" s="198"/>
      <c r="D1" s="198"/>
      <c r="E1" s="198"/>
      <c r="F1" s="198"/>
      <c r="G1" s="198"/>
    </row>
    <row r="3" spans="2:3" ht="15.75" customHeight="1">
      <c r="B3" s="14" t="s">
        <v>7</v>
      </c>
      <c r="C3" s="13"/>
    </row>
    <row r="4" spans="2:3" ht="12.75" customHeight="1">
      <c r="B4" s="22"/>
      <c r="C4" s="54" t="s">
        <v>17</v>
      </c>
    </row>
    <row r="5" spans="2:3" ht="12.75" customHeight="1">
      <c r="B5" s="13"/>
      <c r="C5" s="54" t="s">
        <v>18</v>
      </c>
    </row>
    <row r="6" spans="2:3" ht="12.75" customHeight="1">
      <c r="B6" s="13"/>
      <c r="C6" s="54" t="s">
        <v>19</v>
      </c>
    </row>
    <row r="7" spans="2:3" ht="12.75" customHeight="1">
      <c r="B7" s="13"/>
      <c r="C7" s="54" t="s">
        <v>132</v>
      </c>
    </row>
    <row r="8" spans="2:3" ht="12.75" customHeight="1">
      <c r="B8" s="3"/>
      <c r="C8" s="54" t="s">
        <v>69</v>
      </c>
    </row>
    <row r="9" spans="2:3" ht="12.75" customHeight="1">
      <c r="B9" s="3"/>
      <c r="C9" s="54" t="s">
        <v>20</v>
      </c>
    </row>
    <row r="10" spans="2:3" ht="12.75" customHeight="1">
      <c r="B10" s="3"/>
      <c r="C10" s="54" t="s">
        <v>133</v>
      </c>
    </row>
    <row r="11" spans="2:3" ht="12.75">
      <c r="B11" s="3"/>
      <c r="C11" s="55" t="s">
        <v>134</v>
      </c>
    </row>
    <row r="12" spans="2:3" ht="12.75">
      <c r="B12" s="3"/>
      <c r="C12" s="60" t="s">
        <v>74</v>
      </c>
    </row>
    <row r="13" spans="2:3" ht="12.75">
      <c r="B13" s="3"/>
      <c r="C13" s="60" t="s">
        <v>75</v>
      </c>
    </row>
    <row r="15" spans="2:3" ht="12.75">
      <c r="B15" s="59" t="s">
        <v>164</v>
      </c>
      <c r="C15" s="59" t="s">
        <v>165</v>
      </c>
    </row>
    <row r="16" spans="2:3" ht="25.5" customHeight="1">
      <c r="B16" s="58">
        <v>1</v>
      </c>
      <c r="C16" s="25" t="s">
        <v>262</v>
      </c>
    </row>
    <row r="17" spans="2:3" ht="38.25" customHeight="1">
      <c r="B17" s="58">
        <v>2</v>
      </c>
      <c r="C17" s="25" t="s">
        <v>302</v>
      </c>
    </row>
    <row r="18" spans="2:3" ht="38.25" customHeight="1">
      <c r="B18" s="58">
        <v>3</v>
      </c>
      <c r="C18" s="25" t="s">
        <v>303</v>
      </c>
    </row>
    <row r="19" spans="2:3" ht="12.75">
      <c r="B19" s="58">
        <v>4</v>
      </c>
      <c r="C19" s="5" t="s">
        <v>40</v>
      </c>
    </row>
    <row r="20" spans="2:3" ht="12.75">
      <c r="B20" s="58">
        <v>5</v>
      </c>
      <c r="C20" s="25" t="s">
        <v>48</v>
      </c>
    </row>
    <row r="21" spans="2:3" ht="12.75">
      <c r="B21" s="58">
        <v>6</v>
      </c>
      <c r="C21" s="5" t="s">
        <v>327</v>
      </c>
    </row>
    <row r="22" spans="2:3" ht="12.75">
      <c r="B22" s="58">
        <v>7</v>
      </c>
      <c r="C22" s="5" t="s">
        <v>41</v>
      </c>
    </row>
    <row r="23" spans="2:3" ht="12.75">
      <c r="B23" s="58">
        <v>8</v>
      </c>
      <c r="C23" s="5" t="s">
        <v>42</v>
      </c>
    </row>
    <row r="24" spans="2:3" ht="12.75">
      <c r="B24" s="58">
        <v>9</v>
      </c>
      <c r="C24" s="5" t="s">
        <v>49</v>
      </c>
    </row>
    <row r="25" spans="2:3" ht="25.5">
      <c r="B25" s="58">
        <v>10</v>
      </c>
      <c r="C25" s="25" t="s">
        <v>311</v>
      </c>
    </row>
    <row r="26" spans="2:3" ht="12.75">
      <c r="B26" s="58">
        <v>11</v>
      </c>
      <c r="C26" s="5" t="s">
        <v>43</v>
      </c>
    </row>
    <row r="27" spans="2:3" ht="12.75">
      <c r="B27" s="58">
        <v>12</v>
      </c>
      <c r="C27" s="5" t="s">
        <v>44</v>
      </c>
    </row>
    <row r="28" spans="2:3" ht="12.75">
      <c r="B28" s="58">
        <v>13</v>
      </c>
      <c r="C28" s="5" t="s">
        <v>46</v>
      </c>
    </row>
    <row r="29" spans="2:3" ht="12.75">
      <c r="B29" s="58">
        <v>14</v>
      </c>
      <c r="C29" s="5" t="s">
        <v>47</v>
      </c>
    </row>
    <row r="30" spans="2:3" ht="12.75">
      <c r="B30" s="58">
        <v>15</v>
      </c>
      <c r="C30" s="5" t="s">
        <v>403</v>
      </c>
    </row>
    <row r="31" spans="2:3" ht="25.5" customHeight="1">
      <c r="B31" s="58">
        <v>16</v>
      </c>
      <c r="C31" s="25" t="s">
        <v>471</v>
      </c>
    </row>
    <row r="32" spans="2:3" ht="25.5" customHeight="1">
      <c r="B32" s="58">
        <v>17</v>
      </c>
      <c r="C32" s="25" t="s">
        <v>39</v>
      </c>
    </row>
    <row r="33" spans="2:3" ht="38.25" customHeight="1">
      <c r="B33" s="58">
        <v>18</v>
      </c>
      <c r="C33" s="25" t="s">
        <v>305</v>
      </c>
    </row>
    <row r="34" spans="2:3" ht="25.5" customHeight="1">
      <c r="B34" s="58">
        <v>19</v>
      </c>
      <c r="C34" s="25" t="s">
        <v>50</v>
      </c>
    </row>
    <row r="35" spans="2:3" ht="12.75">
      <c r="B35" s="58">
        <v>20</v>
      </c>
      <c r="C35" s="5" t="s">
        <v>321</v>
      </c>
    </row>
    <row r="36" spans="2:3" ht="12.75">
      <c r="B36" s="58">
        <v>21</v>
      </c>
      <c r="C36" s="5" t="s">
        <v>51</v>
      </c>
    </row>
    <row r="37" spans="2:3" ht="12.75">
      <c r="B37" s="195"/>
      <c r="C37" s="196"/>
    </row>
    <row r="38" spans="2:3" ht="12.75">
      <c r="B38" s="5" t="s">
        <v>167</v>
      </c>
      <c r="C38" s="5" t="s">
        <v>307</v>
      </c>
    </row>
    <row r="39" spans="2:3" ht="25.5" customHeight="1">
      <c r="B39" s="5" t="s">
        <v>168</v>
      </c>
      <c r="C39" s="25" t="s">
        <v>308</v>
      </c>
    </row>
    <row r="40" spans="2:3" ht="25.5" customHeight="1">
      <c r="B40" s="5" t="s">
        <v>169</v>
      </c>
      <c r="C40" s="25" t="s">
        <v>309</v>
      </c>
    </row>
    <row r="41" spans="2:3" ht="25.5" customHeight="1">
      <c r="B41" s="5" t="s">
        <v>170</v>
      </c>
      <c r="C41" s="25" t="s">
        <v>297</v>
      </c>
    </row>
  </sheetData>
  <mergeCells count="2">
    <mergeCell ref="B37:C37"/>
    <mergeCell ref="A1:G1"/>
  </mergeCells>
  <printOptions/>
  <pageMargins left="0.75" right="0.75" top="1" bottom="1" header="0.5" footer="0.5"/>
  <pageSetup fitToHeight="1" fitToWidth="1" horizontalDpi="600" verticalDpi="600" orientation="portrait" scale="64" r:id="rId1"/>
</worksheet>
</file>

<file path=xl/worksheets/sheet3.xml><?xml version="1.0" encoding="utf-8"?>
<worksheet xmlns="http://schemas.openxmlformats.org/spreadsheetml/2006/main" xmlns:r="http://schemas.openxmlformats.org/officeDocument/2006/relationships">
  <dimension ref="A1:AA69"/>
  <sheetViews>
    <sheetView zoomScale="90" zoomScaleNormal="90" workbookViewId="0" topLeftCell="N19">
      <selection activeCell="P29" sqref="P29"/>
    </sheetView>
  </sheetViews>
  <sheetFormatPr defaultColWidth="9.140625" defaultRowHeight="12.75"/>
  <cols>
    <col min="1" max="14" width="19.7109375" style="0" customWidth="1"/>
    <col min="15" max="15" width="21.421875" style="0" customWidth="1"/>
    <col min="16" max="19" width="19.7109375" style="0" customWidth="1"/>
    <col min="20" max="21" width="10.7109375" style="0" customWidth="1"/>
    <col min="22" max="26" width="19.7109375" style="0" customWidth="1"/>
    <col min="27" max="27" width="10.7109375" style="0" customWidth="1"/>
    <col min="28" max="16384" width="8.8515625" style="0" customWidth="1"/>
  </cols>
  <sheetData>
    <row r="1" spans="1:6" ht="15.75">
      <c r="A1" s="10" t="s">
        <v>342</v>
      </c>
      <c r="B1" s="10"/>
      <c r="C1" s="10"/>
      <c r="D1" s="10"/>
      <c r="E1" s="10"/>
      <c r="F1" s="10"/>
    </row>
    <row r="2" spans="1:6" ht="12.75" customHeight="1">
      <c r="A2" s="10"/>
      <c r="B2" s="10"/>
      <c r="C2" s="10"/>
      <c r="D2" s="10"/>
      <c r="E2" s="10"/>
      <c r="F2" s="10"/>
    </row>
    <row r="3" spans="1:6" ht="15.75">
      <c r="A3" s="11" t="s">
        <v>109</v>
      </c>
      <c r="B3" s="2"/>
      <c r="C3" s="2"/>
      <c r="D3" s="2"/>
      <c r="E3" s="2"/>
      <c r="F3" s="2"/>
    </row>
    <row r="4" spans="1:6" ht="12.75">
      <c r="A4" s="3"/>
      <c r="B4" s="3"/>
      <c r="C4" s="3"/>
      <c r="D4" s="3"/>
      <c r="E4" s="3"/>
      <c r="F4" s="3"/>
    </row>
    <row r="5" spans="1:6" ht="12.75">
      <c r="A5" s="14" t="s">
        <v>53</v>
      </c>
      <c r="B5" s="14"/>
      <c r="C5" s="14"/>
      <c r="D5" s="14"/>
      <c r="E5" s="14"/>
      <c r="F5" s="14"/>
    </row>
    <row r="6" spans="1:6" ht="12.75">
      <c r="A6" s="3"/>
      <c r="B6" s="3"/>
      <c r="C6" s="3"/>
      <c r="D6" s="3"/>
      <c r="E6" s="3"/>
      <c r="F6" s="3"/>
    </row>
    <row r="7" spans="1:6" ht="12.75">
      <c r="A7" s="13" t="s">
        <v>107</v>
      </c>
      <c r="B7" s="13"/>
      <c r="C7" s="13"/>
      <c r="D7" s="13"/>
      <c r="E7" s="13"/>
      <c r="F7" s="13"/>
    </row>
    <row r="8" spans="1:5" ht="12.75">
      <c r="A8" s="22"/>
      <c r="B8" s="54" t="s">
        <v>17</v>
      </c>
      <c r="C8" s="23"/>
      <c r="E8" s="13"/>
    </row>
    <row r="9" spans="1:5" ht="12.75">
      <c r="A9" s="13"/>
      <c r="B9" s="54" t="s">
        <v>18</v>
      </c>
      <c r="C9" s="23"/>
      <c r="E9" s="13"/>
    </row>
    <row r="10" spans="1:5" ht="12.75">
      <c r="A10" s="13"/>
      <c r="B10" s="54" t="s">
        <v>19</v>
      </c>
      <c r="C10" s="23"/>
      <c r="E10" s="13"/>
    </row>
    <row r="11" spans="1:5" ht="12.75">
      <c r="A11" s="13"/>
      <c r="B11" s="54" t="s">
        <v>132</v>
      </c>
      <c r="C11" s="15"/>
      <c r="E11" s="13"/>
    </row>
    <row r="12" spans="1:5" ht="12.75">
      <c r="A12" s="3"/>
      <c r="B12" s="54" t="s">
        <v>69</v>
      </c>
      <c r="C12" s="13"/>
      <c r="E12" s="3"/>
    </row>
    <row r="13" spans="1:5" ht="12.75">
      <c r="A13" s="3"/>
      <c r="B13" s="54" t="s">
        <v>20</v>
      </c>
      <c r="C13" s="3"/>
      <c r="E13" s="3"/>
    </row>
    <row r="14" spans="1:5" ht="12.75">
      <c r="A14" s="3"/>
      <c r="B14" s="54" t="s">
        <v>133</v>
      </c>
      <c r="C14" s="3"/>
      <c r="E14" s="3"/>
    </row>
    <row r="15" spans="1:5" ht="12.75">
      <c r="A15" s="3"/>
      <c r="B15" s="55" t="s">
        <v>134</v>
      </c>
      <c r="C15" s="3"/>
      <c r="E15" s="3"/>
    </row>
    <row r="16" spans="1:5" ht="12.75">
      <c r="A16" s="3"/>
      <c r="B16" s="60" t="s">
        <v>74</v>
      </c>
      <c r="C16" s="3"/>
      <c r="E16" s="3"/>
    </row>
    <row r="17" spans="1:5" ht="12.75">
      <c r="A17" s="3"/>
      <c r="B17" s="60" t="s">
        <v>75</v>
      </c>
      <c r="C17" s="3"/>
      <c r="E17" s="3"/>
    </row>
    <row r="18" spans="1:6" ht="12.75">
      <c r="A18" s="3"/>
      <c r="B18" s="3"/>
      <c r="C18" s="3"/>
      <c r="D18" s="3"/>
      <c r="E18" s="3"/>
      <c r="F18" s="29"/>
    </row>
    <row r="19" spans="1:5" ht="12.75">
      <c r="A19" s="3" t="s">
        <v>166</v>
      </c>
      <c r="B19" s="13"/>
      <c r="C19" s="13"/>
      <c r="D19" s="13"/>
      <c r="E19" s="13"/>
    </row>
    <row r="20" spans="1:3" ht="12.75">
      <c r="A20" s="3"/>
      <c r="C20" s="3"/>
    </row>
    <row r="21" spans="1:5" ht="12.75" customHeight="1">
      <c r="A21" s="14" t="s">
        <v>108</v>
      </c>
      <c r="B21" s="24"/>
      <c r="C21" s="24"/>
      <c r="D21" s="24"/>
      <c r="E21" s="24"/>
    </row>
    <row r="22" spans="1:6" ht="12.75">
      <c r="A22" s="204"/>
      <c r="B22" s="204"/>
      <c r="C22" s="204"/>
      <c r="D22" s="204"/>
      <c r="E22" s="204"/>
      <c r="F22" s="204"/>
    </row>
    <row r="24" spans="1:3" ht="12.75">
      <c r="A24" s="1" t="s">
        <v>102</v>
      </c>
      <c r="B24" s="3"/>
      <c r="C24" s="3"/>
    </row>
    <row r="25" spans="1:2" ht="12.75">
      <c r="A25" s="13" t="s">
        <v>103</v>
      </c>
      <c r="B25" s="6"/>
    </row>
    <row r="26" spans="1:2" ht="12.75">
      <c r="A26" s="13" t="s">
        <v>104</v>
      </c>
      <c r="B26" s="7"/>
    </row>
    <row r="27" spans="1:2" ht="12.75">
      <c r="A27" s="13" t="s">
        <v>105</v>
      </c>
      <c r="B27" s="8"/>
    </row>
    <row r="28" spans="1:2" ht="12.75">
      <c r="A28" s="13" t="s">
        <v>106</v>
      </c>
      <c r="B28" s="9"/>
    </row>
    <row r="29" spans="1:6" ht="12.75">
      <c r="A29" s="15"/>
      <c r="B29" s="15"/>
      <c r="C29" s="15"/>
      <c r="D29" s="15"/>
      <c r="E29" s="15"/>
      <c r="F29" s="15"/>
    </row>
    <row r="30" spans="1:6" ht="13.5" thickBot="1">
      <c r="A30" s="15"/>
      <c r="B30" s="15"/>
      <c r="C30" s="15"/>
      <c r="D30" s="15"/>
      <c r="E30" s="15"/>
      <c r="F30" s="15"/>
    </row>
    <row r="31" spans="1:27" ht="15.75">
      <c r="A31" s="16"/>
      <c r="B31" s="39"/>
      <c r="C31" s="17"/>
      <c r="D31" s="18"/>
      <c r="E31" s="18"/>
      <c r="F31" s="18"/>
      <c r="G31" s="39"/>
      <c r="H31" s="39"/>
      <c r="I31" s="39"/>
      <c r="J31" s="39"/>
      <c r="K31" s="39"/>
      <c r="L31" s="39"/>
      <c r="M31" s="39"/>
      <c r="N31" s="39"/>
      <c r="O31" s="39"/>
      <c r="P31" s="39"/>
      <c r="Q31" s="39"/>
      <c r="R31" s="39"/>
      <c r="S31" s="39"/>
      <c r="T31" s="40"/>
      <c r="U31" s="39"/>
      <c r="V31" s="39"/>
      <c r="W31" s="39"/>
      <c r="X31" s="39"/>
      <c r="Y31" s="39"/>
      <c r="Z31" s="39"/>
      <c r="AA31" s="40"/>
    </row>
    <row r="32" spans="1:27" ht="15.75">
      <c r="A32" s="88" t="s">
        <v>54</v>
      </c>
      <c r="B32" s="12"/>
      <c r="C32" s="12"/>
      <c r="D32" s="12"/>
      <c r="E32" s="12"/>
      <c r="F32" s="41"/>
      <c r="G32" s="41"/>
      <c r="H32" s="41"/>
      <c r="I32" s="41"/>
      <c r="J32" s="41"/>
      <c r="K32" s="41"/>
      <c r="L32" s="41"/>
      <c r="M32" s="41"/>
      <c r="N32" s="41"/>
      <c r="O32" s="41"/>
      <c r="P32" s="41"/>
      <c r="Q32" s="41"/>
      <c r="R32" s="41"/>
      <c r="S32" s="41"/>
      <c r="T32" s="42"/>
      <c r="U32" s="41"/>
      <c r="V32" s="41"/>
      <c r="W32" s="41"/>
      <c r="X32" s="41"/>
      <c r="Y32" s="41"/>
      <c r="Z32" s="41"/>
      <c r="AA32" s="42"/>
    </row>
    <row r="33" spans="1:27" ht="15.75">
      <c r="A33" s="88"/>
      <c r="B33" s="12"/>
      <c r="C33" s="12"/>
      <c r="D33" s="12"/>
      <c r="E33" s="12"/>
      <c r="F33" s="41"/>
      <c r="G33" s="41"/>
      <c r="H33" s="41"/>
      <c r="I33" s="41"/>
      <c r="J33" s="41"/>
      <c r="K33" s="41"/>
      <c r="L33" s="41"/>
      <c r="M33" s="41"/>
      <c r="N33" s="41"/>
      <c r="O33" s="41"/>
      <c r="P33" s="41"/>
      <c r="Q33" s="41"/>
      <c r="R33" s="41"/>
      <c r="S33" s="41"/>
      <c r="T33" s="42"/>
      <c r="U33" s="41"/>
      <c r="V33" s="41"/>
      <c r="W33" s="41"/>
      <c r="X33" s="41"/>
      <c r="Y33" s="41"/>
      <c r="Z33" s="41"/>
      <c r="AA33" s="42"/>
    </row>
    <row r="34" spans="1:27" ht="15.75" customHeight="1">
      <c r="A34" s="44" t="s">
        <v>112</v>
      </c>
      <c r="B34" s="44" t="s">
        <v>113</v>
      </c>
      <c r="C34" s="44" t="s">
        <v>114</v>
      </c>
      <c r="D34" s="44" t="s">
        <v>128</v>
      </c>
      <c r="E34" s="44" t="s">
        <v>129</v>
      </c>
      <c r="F34" s="44" t="s">
        <v>130</v>
      </c>
      <c r="G34" s="44" t="s">
        <v>131</v>
      </c>
      <c r="H34" s="44" t="s">
        <v>154</v>
      </c>
      <c r="I34" s="44" t="s">
        <v>155</v>
      </c>
      <c r="J34" s="44" t="s">
        <v>156</v>
      </c>
      <c r="K34" s="44" t="s">
        <v>157</v>
      </c>
      <c r="L34" s="44" t="s">
        <v>158</v>
      </c>
      <c r="M34" s="44" t="s">
        <v>159</v>
      </c>
      <c r="N34" s="44" t="s">
        <v>160</v>
      </c>
      <c r="O34" s="44" t="s">
        <v>161</v>
      </c>
      <c r="P34" s="44" t="s">
        <v>162</v>
      </c>
      <c r="Q34" s="44" t="s">
        <v>163</v>
      </c>
      <c r="R34" s="44" t="s">
        <v>83</v>
      </c>
      <c r="S34" s="44" t="s">
        <v>84</v>
      </c>
      <c r="T34" s="42"/>
      <c r="U34" s="41"/>
      <c r="V34" s="211" t="s">
        <v>57</v>
      </c>
      <c r="W34" s="211"/>
      <c r="X34" s="211"/>
      <c r="Y34" s="211"/>
      <c r="Z34" s="48"/>
      <c r="AA34" s="42"/>
    </row>
    <row r="35" spans="1:27" ht="19.5" customHeight="1">
      <c r="A35" s="206" t="s">
        <v>22</v>
      </c>
      <c r="B35" s="207"/>
      <c r="C35" s="206" t="s">
        <v>142</v>
      </c>
      <c r="D35" s="212"/>
      <c r="E35" s="207"/>
      <c r="F35" s="205" t="s">
        <v>67</v>
      </c>
      <c r="G35" s="205"/>
      <c r="H35" s="205"/>
      <c r="I35" s="205"/>
      <c r="J35" s="206" t="s">
        <v>73</v>
      </c>
      <c r="K35" s="212"/>
      <c r="L35" s="212"/>
      <c r="M35" s="212"/>
      <c r="N35" s="212"/>
      <c r="O35" s="207"/>
      <c r="P35" s="205" t="s">
        <v>76</v>
      </c>
      <c r="Q35" s="205"/>
      <c r="R35" s="205"/>
      <c r="S35" s="205"/>
      <c r="T35" s="45"/>
      <c r="U35" s="43"/>
      <c r="V35" s="41"/>
      <c r="W35" s="53" t="s">
        <v>150</v>
      </c>
      <c r="X35" s="53" t="s">
        <v>151</v>
      </c>
      <c r="Y35" s="53" t="s">
        <v>152</v>
      </c>
      <c r="Z35" s="53" t="s">
        <v>153</v>
      </c>
      <c r="AA35" s="45"/>
    </row>
    <row r="36" spans="1:27" ht="19.5" customHeight="1">
      <c r="A36" s="35" t="s">
        <v>96</v>
      </c>
      <c r="B36" s="35" t="s">
        <v>98</v>
      </c>
      <c r="C36" s="36" t="s">
        <v>99</v>
      </c>
      <c r="D36" s="36" t="s">
        <v>100</v>
      </c>
      <c r="E36" s="36" t="s">
        <v>101</v>
      </c>
      <c r="F36" s="36" t="s">
        <v>110</v>
      </c>
      <c r="G36" s="36" t="s">
        <v>111</v>
      </c>
      <c r="H36" s="36" t="s">
        <v>115</v>
      </c>
      <c r="I36" s="36" t="s">
        <v>136</v>
      </c>
      <c r="J36" s="36" t="s">
        <v>137</v>
      </c>
      <c r="K36" s="36" t="s">
        <v>140</v>
      </c>
      <c r="L36" s="36" t="s">
        <v>141</v>
      </c>
      <c r="M36" s="36" t="s">
        <v>144</v>
      </c>
      <c r="N36" s="36" t="s">
        <v>145</v>
      </c>
      <c r="O36" s="36" t="s">
        <v>146</v>
      </c>
      <c r="P36" s="36" t="s">
        <v>147</v>
      </c>
      <c r="Q36" s="36" t="s">
        <v>148</v>
      </c>
      <c r="R36" s="36" t="s">
        <v>149</v>
      </c>
      <c r="S36" s="36" t="s">
        <v>82</v>
      </c>
      <c r="T36" s="45"/>
      <c r="U36" s="43"/>
      <c r="V36" s="41"/>
      <c r="W36" s="208" t="s">
        <v>94</v>
      </c>
      <c r="X36" s="209"/>
      <c r="Y36" s="209"/>
      <c r="Z36" s="210"/>
      <c r="AA36" s="45"/>
    </row>
    <row r="37" spans="1:27" s="31" customFormat="1" ht="38.25" customHeight="1">
      <c r="A37" s="199" t="s">
        <v>59</v>
      </c>
      <c r="B37" s="199" t="s">
        <v>116</v>
      </c>
      <c r="C37" s="199" t="s">
        <v>85</v>
      </c>
      <c r="D37" s="199" t="s">
        <v>86</v>
      </c>
      <c r="E37" s="199" t="s">
        <v>28</v>
      </c>
      <c r="F37" s="199" t="s">
        <v>68</v>
      </c>
      <c r="G37" s="199" t="s">
        <v>132</v>
      </c>
      <c r="H37" s="199" t="s">
        <v>69</v>
      </c>
      <c r="I37" s="199" t="s">
        <v>29</v>
      </c>
      <c r="J37" s="199" t="s">
        <v>300</v>
      </c>
      <c r="K37" s="199" t="s">
        <v>133</v>
      </c>
      <c r="L37" s="199" t="s">
        <v>134</v>
      </c>
      <c r="M37" s="199" t="s">
        <v>74</v>
      </c>
      <c r="N37" s="199" t="s">
        <v>75</v>
      </c>
      <c r="O37" s="199" t="s">
        <v>30</v>
      </c>
      <c r="P37" s="199" t="s">
        <v>31</v>
      </c>
      <c r="Q37" s="199" t="s">
        <v>143</v>
      </c>
      <c r="R37" s="201" t="s">
        <v>32</v>
      </c>
      <c r="S37" s="201" t="s">
        <v>33</v>
      </c>
      <c r="T37" s="46"/>
      <c r="U37" s="43"/>
      <c r="V37" s="199" t="s">
        <v>116</v>
      </c>
      <c r="W37" s="201" t="s">
        <v>34</v>
      </c>
      <c r="X37" s="201" t="s">
        <v>35</v>
      </c>
      <c r="Y37" s="201" t="s">
        <v>36</v>
      </c>
      <c r="Z37" s="201" t="s">
        <v>37</v>
      </c>
      <c r="AA37" s="46"/>
    </row>
    <row r="38" spans="1:27" s="37" customFormat="1" ht="48" customHeight="1">
      <c r="A38" s="200"/>
      <c r="B38" s="200"/>
      <c r="C38" s="200"/>
      <c r="D38" s="200"/>
      <c r="E38" s="200"/>
      <c r="F38" s="200"/>
      <c r="G38" s="200"/>
      <c r="H38" s="200"/>
      <c r="I38" s="200"/>
      <c r="J38" s="200"/>
      <c r="K38" s="200"/>
      <c r="L38" s="200"/>
      <c r="M38" s="200"/>
      <c r="N38" s="200"/>
      <c r="O38" s="200"/>
      <c r="P38" s="200"/>
      <c r="Q38" s="200"/>
      <c r="R38" s="200"/>
      <c r="S38" s="200"/>
      <c r="T38" s="47"/>
      <c r="U38" s="43"/>
      <c r="V38" s="202"/>
      <c r="W38" s="200"/>
      <c r="X38" s="200"/>
      <c r="Y38" s="200"/>
      <c r="Z38" s="200"/>
      <c r="AA38" s="47"/>
    </row>
    <row r="39" spans="1:27" ht="29.25" customHeight="1">
      <c r="A39" s="33"/>
      <c r="B39" s="33" t="s">
        <v>52</v>
      </c>
      <c r="C39" s="32"/>
      <c r="D39" s="32"/>
      <c r="E39" s="26">
        <f>C39-D39</f>
        <v>0</v>
      </c>
      <c r="F39" s="32"/>
      <c r="G39" s="32"/>
      <c r="H39" s="32"/>
      <c r="I39" s="26">
        <f>F39+G39+H39</f>
        <v>0</v>
      </c>
      <c r="J39" s="32" t="str">
        <f aca="true" t="shared" si="0" ref="J39:J56">IF(ISBLANK(W39)=TRUE,"please enter",Z39)</f>
        <v>please enter</v>
      </c>
      <c r="K39" s="32"/>
      <c r="L39" s="32"/>
      <c r="M39" s="32"/>
      <c r="N39" s="32"/>
      <c r="O39" s="26">
        <f aca="true" t="shared" si="1" ref="O39:O56">SUM(J39:N39)</f>
        <v>0</v>
      </c>
      <c r="P39" s="26">
        <f>E39+I39-O39</f>
        <v>0</v>
      </c>
      <c r="Q39" s="20">
        <f aca="true" t="shared" si="2" ref="Q39:Q56">1/10^3</f>
        <v>0.001</v>
      </c>
      <c r="R39" s="84">
        <f>VLOOKUP(B39,GWPtable,2,FALSE)</f>
        <v>1300</v>
      </c>
      <c r="S39" s="81">
        <f>P39*Q39*R39</f>
        <v>0</v>
      </c>
      <c r="T39" s="42"/>
      <c r="U39" s="43"/>
      <c r="V39" s="33" t="str">
        <f>B39</f>
        <v>HFC-134a</v>
      </c>
      <c r="W39" s="56"/>
      <c r="X39" s="56"/>
      <c r="Y39" s="76"/>
      <c r="Z39" s="30">
        <f>IF(ISBLANK(W39)=TRUE,"",W39*X39/Y39)</f>
      </c>
      <c r="AA39" s="42"/>
    </row>
    <row r="40" spans="1:27" ht="26.25" customHeight="1">
      <c r="A40" s="33"/>
      <c r="B40" s="33" t="s">
        <v>60</v>
      </c>
      <c r="C40" s="32"/>
      <c r="D40" s="32"/>
      <c r="E40" s="26">
        <f aca="true" t="shared" si="3" ref="E40:E56">C40-D40</f>
        <v>0</v>
      </c>
      <c r="F40" s="32"/>
      <c r="G40" s="32"/>
      <c r="H40" s="32"/>
      <c r="I40" s="26">
        <f aca="true" t="shared" si="4" ref="I40:I56">F40+G40+H40</f>
        <v>0</v>
      </c>
      <c r="J40" s="32" t="str">
        <f t="shared" si="0"/>
        <v>please enter</v>
      </c>
      <c r="K40" s="32"/>
      <c r="L40" s="32"/>
      <c r="M40" s="32"/>
      <c r="N40" s="32"/>
      <c r="O40" s="26">
        <f t="shared" si="1"/>
        <v>0</v>
      </c>
      <c r="P40" s="26">
        <f aca="true" t="shared" si="5" ref="P40:P56">E40+I40-O40</f>
        <v>0</v>
      </c>
      <c r="Q40" s="20">
        <f t="shared" si="2"/>
        <v>0.001</v>
      </c>
      <c r="R40" s="84">
        <f aca="true" t="shared" si="6" ref="R40:R56">VLOOKUP(B40,GWPtable,2,FALSE)</f>
        <v>6300</v>
      </c>
      <c r="S40" s="81">
        <f aca="true" t="shared" si="7" ref="S40:S56">P40*Q40*R40</f>
        <v>0</v>
      </c>
      <c r="T40" s="42"/>
      <c r="U40" s="43"/>
      <c r="V40" s="33" t="str">
        <f aca="true" t="shared" si="8" ref="V40:V56">B40</f>
        <v>HFC-236fa</v>
      </c>
      <c r="W40" s="56"/>
      <c r="X40" s="56"/>
      <c r="Y40" s="76"/>
      <c r="Z40" s="30">
        <f>IF(ISBLANK(W40)=TRUE,"",W40*X40/Y40)</f>
      </c>
      <c r="AA40" s="42"/>
    </row>
    <row r="41" spans="1:27" ht="24" customHeight="1">
      <c r="A41" s="33"/>
      <c r="B41" s="33" t="s">
        <v>61</v>
      </c>
      <c r="C41" s="32"/>
      <c r="D41" s="32"/>
      <c r="E41" s="26">
        <f t="shared" si="3"/>
        <v>0</v>
      </c>
      <c r="F41" s="32"/>
      <c r="G41" s="32"/>
      <c r="H41" s="32"/>
      <c r="I41" s="26">
        <f t="shared" si="4"/>
        <v>0</v>
      </c>
      <c r="J41" s="32" t="str">
        <f t="shared" si="0"/>
        <v>please enter</v>
      </c>
      <c r="K41" s="32"/>
      <c r="L41" s="32"/>
      <c r="M41" s="32"/>
      <c r="N41" s="32"/>
      <c r="O41" s="26">
        <f t="shared" si="1"/>
        <v>0</v>
      </c>
      <c r="P41" s="26">
        <f t="shared" si="5"/>
        <v>0</v>
      </c>
      <c r="Q41" s="20">
        <f t="shared" si="2"/>
        <v>0.001</v>
      </c>
      <c r="R41" s="84">
        <f t="shared" si="6"/>
        <v>18.2</v>
      </c>
      <c r="S41" s="81">
        <f t="shared" si="7"/>
        <v>0</v>
      </c>
      <c r="T41" s="42"/>
      <c r="U41" s="43"/>
      <c r="V41" s="33" t="str">
        <f t="shared" si="8"/>
        <v>R-401A</v>
      </c>
      <c r="W41" s="56"/>
      <c r="X41" s="56"/>
      <c r="Y41" s="76"/>
      <c r="Z41" s="30">
        <f aca="true" t="shared" si="9" ref="Z41:Z56">IF(ISBLANK(W41)=TRUE,"",W41*X41/Y41)</f>
      </c>
      <c r="AA41" s="42"/>
    </row>
    <row r="42" spans="1:27" ht="27" customHeight="1">
      <c r="A42" s="33"/>
      <c r="B42" s="33" t="s">
        <v>62</v>
      </c>
      <c r="C42" s="32"/>
      <c r="D42" s="32"/>
      <c r="E42" s="26">
        <f t="shared" si="3"/>
        <v>0</v>
      </c>
      <c r="F42" s="32"/>
      <c r="G42" s="32"/>
      <c r="H42" s="32"/>
      <c r="I42" s="26">
        <f t="shared" si="4"/>
        <v>0</v>
      </c>
      <c r="J42" s="32" t="str">
        <f t="shared" si="0"/>
        <v>please enter</v>
      </c>
      <c r="K42" s="32"/>
      <c r="L42" s="32"/>
      <c r="M42" s="32"/>
      <c r="N42" s="32"/>
      <c r="O42" s="26">
        <f t="shared" si="1"/>
        <v>0</v>
      </c>
      <c r="P42" s="26">
        <f t="shared" si="5"/>
        <v>0</v>
      </c>
      <c r="Q42" s="20">
        <f t="shared" si="2"/>
        <v>0.001</v>
      </c>
      <c r="R42" s="84">
        <f t="shared" si="6"/>
        <v>1680</v>
      </c>
      <c r="S42" s="81">
        <f t="shared" si="7"/>
        <v>0</v>
      </c>
      <c r="T42" s="42"/>
      <c r="U42" s="43"/>
      <c r="V42" s="33" t="str">
        <f t="shared" si="8"/>
        <v>R-402A</v>
      </c>
      <c r="W42" s="56"/>
      <c r="X42" s="56"/>
      <c r="Y42" s="76"/>
      <c r="Z42" s="30">
        <f t="shared" si="9"/>
      </c>
      <c r="AA42" s="42"/>
    </row>
    <row r="43" spans="1:27" ht="27.75" customHeight="1">
      <c r="A43" s="33"/>
      <c r="B43" s="33" t="s">
        <v>63</v>
      </c>
      <c r="C43" s="32"/>
      <c r="D43" s="32"/>
      <c r="E43" s="26">
        <f t="shared" si="3"/>
        <v>0</v>
      </c>
      <c r="F43" s="32"/>
      <c r="G43" s="32"/>
      <c r="H43" s="32"/>
      <c r="I43" s="26">
        <f t="shared" si="4"/>
        <v>0</v>
      </c>
      <c r="J43" s="32" t="str">
        <f t="shared" si="0"/>
        <v>please enter</v>
      </c>
      <c r="K43" s="32"/>
      <c r="L43" s="32"/>
      <c r="M43" s="32"/>
      <c r="N43" s="32"/>
      <c r="O43" s="26">
        <f t="shared" si="1"/>
        <v>0</v>
      </c>
      <c r="P43" s="26">
        <f t="shared" si="5"/>
        <v>0</v>
      </c>
      <c r="Q43" s="20">
        <f t="shared" si="2"/>
        <v>0.001</v>
      </c>
      <c r="R43" s="84">
        <f t="shared" si="6"/>
        <v>1064</v>
      </c>
      <c r="S43" s="81">
        <f t="shared" si="7"/>
        <v>0</v>
      </c>
      <c r="T43" s="42"/>
      <c r="U43" s="43"/>
      <c r="V43" s="33" t="str">
        <f t="shared" si="8"/>
        <v>R-402B</v>
      </c>
      <c r="W43" s="56"/>
      <c r="X43" s="56"/>
      <c r="Y43" s="76"/>
      <c r="Z43" s="30">
        <f t="shared" si="9"/>
      </c>
      <c r="AA43" s="42"/>
    </row>
    <row r="44" spans="1:27" ht="27.75" customHeight="1">
      <c r="A44" s="33"/>
      <c r="B44" s="33" t="s">
        <v>63</v>
      </c>
      <c r="C44" s="32"/>
      <c r="D44" s="32"/>
      <c r="E44" s="26">
        <f t="shared" si="3"/>
        <v>0</v>
      </c>
      <c r="F44" s="32"/>
      <c r="G44" s="32"/>
      <c r="H44" s="32"/>
      <c r="I44" s="26">
        <f t="shared" si="4"/>
        <v>0</v>
      </c>
      <c r="J44" s="32" t="str">
        <f t="shared" si="0"/>
        <v>please enter</v>
      </c>
      <c r="K44" s="32"/>
      <c r="L44" s="32"/>
      <c r="M44" s="32"/>
      <c r="N44" s="32"/>
      <c r="O44" s="26">
        <f t="shared" si="1"/>
        <v>0</v>
      </c>
      <c r="P44" s="26">
        <f t="shared" si="5"/>
        <v>0</v>
      </c>
      <c r="Q44" s="20">
        <f t="shared" si="2"/>
        <v>0.001</v>
      </c>
      <c r="R44" s="84">
        <f t="shared" si="6"/>
        <v>1064</v>
      </c>
      <c r="S44" s="81">
        <f t="shared" si="7"/>
        <v>0</v>
      </c>
      <c r="T44" s="42"/>
      <c r="U44" s="43"/>
      <c r="V44" s="33" t="str">
        <f t="shared" si="8"/>
        <v>R-402B</v>
      </c>
      <c r="W44" s="56"/>
      <c r="X44" s="56"/>
      <c r="Y44" s="76"/>
      <c r="Z44" s="30">
        <f t="shared" si="9"/>
      </c>
      <c r="AA44" s="42"/>
    </row>
    <row r="45" spans="1:27" ht="27" customHeight="1">
      <c r="A45" s="33"/>
      <c r="B45" s="33" t="s">
        <v>122</v>
      </c>
      <c r="C45" s="32"/>
      <c r="D45" s="32"/>
      <c r="E45" s="26">
        <f t="shared" si="3"/>
        <v>0</v>
      </c>
      <c r="F45" s="32"/>
      <c r="G45" s="32"/>
      <c r="H45" s="32"/>
      <c r="I45" s="26">
        <f t="shared" si="4"/>
        <v>0</v>
      </c>
      <c r="J45" s="32" t="str">
        <f t="shared" si="0"/>
        <v>please enter</v>
      </c>
      <c r="K45" s="32"/>
      <c r="L45" s="32"/>
      <c r="M45" s="32"/>
      <c r="N45" s="32"/>
      <c r="O45" s="26">
        <f t="shared" si="1"/>
        <v>0</v>
      </c>
      <c r="P45" s="26">
        <f t="shared" si="5"/>
        <v>0</v>
      </c>
      <c r="Q45" s="20">
        <f t="shared" si="2"/>
        <v>0.001</v>
      </c>
      <c r="R45" s="84">
        <f t="shared" si="6"/>
        <v>3260</v>
      </c>
      <c r="S45" s="81">
        <f t="shared" si="7"/>
        <v>0</v>
      </c>
      <c r="T45" s="42"/>
      <c r="U45" s="43"/>
      <c r="V45" s="33" t="str">
        <f t="shared" si="8"/>
        <v>R-404A</v>
      </c>
      <c r="W45" s="56"/>
      <c r="X45" s="56"/>
      <c r="Y45" s="76"/>
      <c r="Z45" s="30">
        <f t="shared" si="9"/>
      </c>
      <c r="AA45" s="42"/>
    </row>
    <row r="46" spans="1:27" ht="27.75" customHeight="1">
      <c r="A46" s="33"/>
      <c r="B46" s="33" t="s">
        <v>123</v>
      </c>
      <c r="C46" s="32"/>
      <c r="D46" s="32"/>
      <c r="E46" s="26">
        <f t="shared" si="3"/>
        <v>0</v>
      </c>
      <c r="F46" s="32"/>
      <c r="G46" s="32"/>
      <c r="H46" s="32"/>
      <c r="I46" s="26">
        <f t="shared" si="4"/>
        <v>0</v>
      </c>
      <c r="J46" s="32" t="str">
        <f t="shared" si="0"/>
        <v>please enter</v>
      </c>
      <c r="K46" s="32"/>
      <c r="L46" s="32"/>
      <c r="M46" s="32"/>
      <c r="N46" s="32"/>
      <c r="O46" s="26">
        <f t="shared" si="1"/>
        <v>0</v>
      </c>
      <c r="P46" s="26">
        <f t="shared" si="5"/>
        <v>0</v>
      </c>
      <c r="Q46" s="20">
        <f t="shared" si="2"/>
        <v>0.001</v>
      </c>
      <c r="R46" s="84">
        <f t="shared" si="6"/>
        <v>1770</v>
      </c>
      <c r="S46" s="81">
        <f t="shared" si="7"/>
        <v>0</v>
      </c>
      <c r="T46" s="42"/>
      <c r="U46" s="43"/>
      <c r="V46" s="33" t="str">
        <f t="shared" si="8"/>
        <v>R-407A</v>
      </c>
      <c r="W46" s="56"/>
      <c r="X46" s="56"/>
      <c r="Y46" s="76"/>
      <c r="Z46" s="30">
        <f t="shared" si="9"/>
      </c>
      <c r="AA46" s="42"/>
    </row>
    <row r="47" spans="1:27" ht="27" customHeight="1">
      <c r="A47" s="33"/>
      <c r="B47" s="33" t="s">
        <v>124</v>
      </c>
      <c r="C47" s="32"/>
      <c r="D47" s="32"/>
      <c r="E47" s="26">
        <f t="shared" si="3"/>
        <v>0</v>
      </c>
      <c r="F47" s="32"/>
      <c r="G47" s="32"/>
      <c r="H47" s="32"/>
      <c r="I47" s="26">
        <f t="shared" si="4"/>
        <v>0</v>
      </c>
      <c r="J47" s="32" t="str">
        <f t="shared" si="0"/>
        <v>please enter</v>
      </c>
      <c r="K47" s="32"/>
      <c r="L47" s="32"/>
      <c r="M47" s="32"/>
      <c r="N47" s="32"/>
      <c r="O47" s="26">
        <f t="shared" si="1"/>
        <v>0</v>
      </c>
      <c r="P47" s="26">
        <f t="shared" si="5"/>
        <v>0</v>
      </c>
      <c r="Q47" s="20">
        <f t="shared" si="2"/>
        <v>0.001</v>
      </c>
      <c r="R47" s="84">
        <f t="shared" si="6"/>
        <v>2285</v>
      </c>
      <c r="S47" s="81">
        <f t="shared" si="7"/>
        <v>0</v>
      </c>
      <c r="T47" s="42"/>
      <c r="U47" s="43"/>
      <c r="V47" s="33" t="str">
        <f t="shared" si="8"/>
        <v>R-407B</v>
      </c>
      <c r="W47" s="56"/>
      <c r="X47" s="56"/>
      <c r="Y47" s="76"/>
      <c r="Z47" s="30">
        <f t="shared" si="9"/>
      </c>
      <c r="AA47" s="42"/>
    </row>
    <row r="48" spans="1:27" ht="27" customHeight="1">
      <c r="A48" s="33"/>
      <c r="B48" s="33" t="s">
        <v>64</v>
      </c>
      <c r="C48" s="32"/>
      <c r="D48" s="32"/>
      <c r="E48" s="26">
        <f t="shared" si="3"/>
        <v>0</v>
      </c>
      <c r="F48" s="32"/>
      <c r="G48" s="32"/>
      <c r="H48" s="32"/>
      <c r="I48" s="26">
        <f t="shared" si="4"/>
        <v>0</v>
      </c>
      <c r="J48" s="32" t="str">
        <f t="shared" si="0"/>
        <v>please enter</v>
      </c>
      <c r="K48" s="32"/>
      <c r="L48" s="32"/>
      <c r="M48" s="32"/>
      <c r="N48" s="32"/>
      <c r="O48" s="26">
        <f aca="true" t="shared" si="10" ref="O48:O55">SUM(J48:N48)</f>
        <v>0</v>
      </c>
      <c r="P48" s="26">
        <f t="shared" si="5"/>
        <v>0</v>
      </c>
      <c r="Q48" s="20">
        <f t="shared" si="2"/>
        <v>0.001</v>
      </c>
      <c r="R48" s="84">
        <f t="shared" si="6"/>
        <v>1525.5</v>
      </c>
      <c r="S48" s="81">
        <f t="shared" si="7"/>
        <v>0</v>
      </c>
      <c r="T48" s="42"/>
      <c r="U48" s="43"/>
      <c r="V48" s="33" t="str">
        <f t="shared" si="8"/>
        <v>R-407C</v>
      </c>
      <c r="W48" s="56"/>
      <c r="X48" s="56"/>
      <c r="Y48" s="76"/>
      <c r="Z48" s="30">
        <f t="shared" si="9"/>
      </c>
      <c r="AA48" s="42"/>
    </row>
    <row r="49" spans="1:27" ht="27" customHeight="1">
      <c r="A49" s="33"/>
      <c r="B49" s="33" t="s">
        <v>125</v>
      </c>
      <c r="C49" s="32"/>
      <c r="D49" s="32"/>
      <c r="E49" s="26">
        <f t="shared" si="3"/>
        <v>0</v>
      </c>
      <c r="F49" s="32"/>
      <c r="G49" s="32"/>
      <c r="H49" s="32"/>
      <c r="I49" s="26">
        <f t="shared" si="4"/>
        <v>0</v>
      </c>
      <c r="J49" s="32" t="str">
        <f t="shared" si="0"/>
        <v>please enter</v>
      </c>
      <c r="K49" s="32"/>
      <c r="L49" s="32"/>
      <c r="M49" s="32"/>
      <c r="N49" s="32"/>
      <c r="O49" s="26">
        <f t="shared" si="10"/>
        <v>0</v>
      </c>
      <c r="P49" s="26">
        <f t="shared" si="5"/>
        <v>0</v>
      </c>
      <c r="Q49" s="20">
        <f t="shared" si="2"/>
        <v>0.001</v>
      </c>
      <c r="R49" s="84">
        <f t="shared" si="6"/>
        <v>1725</v>
      </c>
      <c r="S49" s="81">
        <f t="shared" si="7"/>
        <v>0</v>
      </c>
      <c r="T49" s="42"/>
      <c r="U49" s="43"/>
      <c r="V49" s="33" t="str">
        <f t="shared" si="8"/>
        <v>R-410A</v>
      </c>
      <c r="W49" s="56"/>
      <c r="X49" s="56"/>
      <c r="Y49" s="76"/>
      <c r="Z49" s="30">
        <f t="shared" si="9"/>
      </c>
      <c r="AA49" s="42"/>
    </row>
    <row r="50" spans="1:27" ht="27" customHeight="1">
      <c r="A50" s="33"/>
      <c r="B50" s="33" t="s">
        <v>65</v>
      </c>
      <c r="C50" s="32"/>
      <c r="D50" s="32"/>
      <c r="E50" s="26">
        <f t="shared" si="3"/>
        <v>0</v>
      </c>
      <c r="F50" s="32"/>
      <c r="G50" s="32"/>
      <c r="H50" s="32"/>
      <c r="I50" s="26">
        <f t="shared" si="4"/>
        <v>0</v>
      </c>
      <c r="J50" s="32" t="str">
        <f t="shared" si="0"/>
        <v>please enter</v>
      </c>
      <c r="K50" s="32"/>
      <c r="L50" s="32"/>
      <c r="M50" s="32"/>
      <c r="N50" s="32"/>
      <c r="O50" s="26">
        <f t="shared" si="10"/>
        <v>0</v>
      </c>
      <c r="P50" s="26">
        <f t="shared" si="5"/>
        <v>0</v>
      </c>
      <c r="Q50" s="20">
        <f t="shared" si="2"/>
        <v>0.001</v>
      </c>
      <c r="R50" s="84">
        <f t="shared" si="6"/>
        <v>3300</v>
      </c>
      <c r="S50" s="81">
        <f t="shared" si="7"/>
        <v>0</v>
      </c>
      <c r="T50" s="42"/>
      <c r="U50" s="43"/>
      <c r="V50" s="33" t="str">
        <f t="shared" si="8"/>
        <v>R-507 or R-507A</v>
      </c>
      <c r="W50" s="56"/>
      <c r="X50" s="56"/>
      <c r="Y50" s="76"/>
      <c r="Z50" s="30">
        <f t="shared" si="9"/>
      </c>
      <c r="AA50" s="42"/>
    </row>
    <row r="51" spans="1:27" ht="27" customHeight="1">
      <c r="A51" s="33"/>
      <c r="B51" s="33" t="s">
        <v>127</v>
      </c>
      <c r="C51" s="32"/>
      <c r="D51" s="32"/>
      <c r="E51" s="26">
        <f t="shared" si="3"/>
        <v>0</v>
      </c>
      <c r="F51" s="32"/>
      <c r="G51" s="32"/>
      <c r="H51" s="32"/>
      <c r="I51" s="26">
        <f t="shared" si="4"/>
        <v>0</v>
      </c>
      <c r="J51" s="32" t="str">
        <f t="shared" si="0"/>
        <v>please enter</v>
      </c>
      <c r="K51" s="32"/>
      <c r="L51" s="32"/>
      <c r="M51" s="32"/>
      <c r="N51" s="32"/>
      <c r="O51" s="26">
        <f t="shared" si="10"/>
        <v>0</v>
      </c>
      <c r="P51" s="26">
        <f t="shared" si="5"/>
        <v>0</v>
      </c>
      <c r="Q51" s="20">
        <f t="shared" si="2"/>
        <v>0.001</v>
      </c>
      <c r="R51" s="84">
        <f t="shared" si="6"/>
        <v>10175</v>
      </c>
      <c r="S51" s="81">
        <f t="shared" si="7"/>
        <v>0</v>
      </c>
      <c r="T51" s="42"/>
      <c r="U51" s="43"/>
      <c r="V51" s="33" t="str">
        <f t="shared" si="8"/>
        <v>R-508A</v>
      </c>
      <c r="W51" s="56"/>
      <c r="X51" s="56"/>
      <c r="Y51" s="76"/>
      <c r="Z51" s="30">
        <f t="shared" si="9"/>
      </c>
      <c r="AA51" s="42"/>
    </row>
    <row r="52" spans="1:27" ht="27" customHeight="1">
      <c r="A52" s="33"/>
      <c r="B52" s="33" t="s">
        <v>66</v>
      </c>
      <c r="C52" s="32"/>
      <c r="D52" s="32"/>
      <c r="E52" s="26">
        <f t="shared" si="3"/>
        <v>0</v>
      </c>
      <c r="F52" s="32"/>
      <c r="G52" s="32"/>
      <c r="H52" s="32"/>
      <c r="I52" s="26">
        <f t="shared" si="4"/>
        <v>0</v>
      </c>
      <c r="J52" s="32" t="str">
        <f t="shared" si="0"/>
        <v>please enter</v>
      </c>
      <c r="K52" s="32"/>
      <c r="L52" s="32"/>
      <c r="M52" s="32"/>
      <c r="N52" s="32"/>
      <c r="O52" s="26">
        <f t="shared" si="10"/>
        <v>0</v>
      </c>
      <c r="P52" s="26">
        <f t="shared" si="5"/>
        <v>0</v>
      </c>
      <c r="Q52" s="20">
        <f t="shared" si="2"/>
        <v>0.001</v>
      </c>
      <c r="R52" s="84">
        <f t="shared" si="6"/>
        <v>10350</v>
      </c>
      <c r="S52" s="81">
        <f t="shared" si="7"/>
        <v>0</v>
      </c>
      <c r="T52" s="42"/>
      <c r="U52" s="43"/>
      <c r="V52" s="33" t="str">
        <f t="shared" si="8"/>
        <v>R-508B</v>
      </c>
      <c r="W52" s="56"/>
      <c r="X52" s="56"/>
      <c r="Y52" s="76"/>
      <c r="Z52" s="30">
        <f t="shared" si="9"/>
      </c>
      <c r="AA52" s="42"/>
    </row>
    <row r="53" spans="1:27" ht="27" customHeight="1">
      <c r="A53" s="33"/>
      <c r="B53" s="33" t="s">
        <v>72</v>
      </c>
      <c r="C53" s="32"/>
      <c r="D53" s="32"/>
      <c r="E53" s="26">
        <f t="shared" si="3"/>
        <v>0</v>
      </c>
      <c r="F53" s="32"/>
      <c r="G53" s="32"/>
      <c r="H53" s="32"/>
      <c r="I53" s="26">
        <f t="shared" si="4"/>
        <v>0</v>
      </c>
      <c r="J53" s="32" t="str">
        <f t="shared" si="0"/>
        <v>please enter</v>
      </c>
      <c r="K53" s="32"/>
      <c r="L53" s="32"/>
      <c r="M53" s="32"/>
      <c r="N53" s="32"/>
      <c r="O53" s="26">
        <f t="shared" si="10"/>
        <v>0</v>
      </c>
      <c r="P53" s="26">
        <f t="shared" si="5"/>
        <v>0</v>
      </c>
      <c r="Q53" s="20">
        <f t="shared" si="2"/>
        <v>0.001</v>
      </c>
      <c r="R53" s="84" t="e">
        <f t="shared" si="6"/>
        <v>#N/A</v>
      </c>
      <c r="S53" s="81" t="e">
        <f t="shared" si="7"/>
        <v>#N/A</v>
      </c>
      <c r="T53" s="42"/>
      <c r="U53" s="43"/>
      <c r="V53" s="33" t="str">
        <f t="shared" si="8"/>
        <v>additional refrigerant (specify: _____)</v>
      </c>
      <c r="W53" s="56"/>
      <c r="X53" s="56"/>
      <c r="Y53" s="76"/>
      <c r="Z53" s="30">
        <f t="shared" si="9"/>
      </c>
      <c r="AA53" s="42"/>
    </row>
    <row r="54" spans="1:27" ht="27" customHeight="1">
      <c r="A54" s="33"/>
      <c r="B54" s="33" t="s">
        <v>72</v>
      </c>
      <c r="C54" s="32"/>
      <c r="D54" s="32"/>
      <c r="E54" s="26">
        <f t="shared" si="3"/>
        <v>0</v>
      </c>
      <c r="F54" s="32"/>
      <c r="G54" s="32"/>
      <c r="H54" s="32"/>
      <c r="I54" s="26">
        <f t="shared" si="4"/>
        <v>0</v>
      </c>
      <c r="J54" s="32" t="str">
        <f t="shared" si="0"/>
        <v>please enter</v>
      </c>
      <c r="K54" s="32"/>
      <c r="L54" s="32"/>
      <c r="M54" s="32"/>
      <c r="N54" s="32"/>
      <c r="O54" s="26">
        <f t="shared" si="10"/>
        <v>0</v>
      </c>
      <c r="P54" s="26">
        <f t="shared" si="5"/>
        <v>0</v>
      </c>
      <c r="Q54" s="20">
        <f t="shared" si="2"/>
        <v>0.001</v>
      </c>
      <c r="R54" s="84" t="e">
        <f t="shared" si="6"/>
        <v>#N/A</v>
      </c>
      <c r="S54" s="81" t="e">
        <f t="shared" si="7"/>
        <v>#N/A</v>
      </c>
      <c r="T54" s="42"/>
      <c r="U54" s="43"/>
      <c r="V54" s="33" t="str">
        <f t="shared" si="8"/>
        <v>additional refrigerant (specify: _____)</v>
      </c>
      <c r="W54" s="56"/>
      <c r="X54" s="56"/>
      <c r="Y54" s="76"/>
      <c r="Z54" s="30">
        <f t="shared" si="9"/>
      </c>
      <c r="AA54" s="42"/>
    </row>
    <row r="55" spans="1:27" ht="27" customHeight="1">
      <c r="A55" s="33"/>
      <c r="B55" s="33" t="s">
        <v>72</v>
      </c>
      <c r="C55" s="32"/>
      <c r="D55" s="32"/>
      <c r="E55" s="26">
        <f t="shared" si="3"/>
        <v>0</v>
      </c>
      <c r="F55" s="32"/>
      <c r="G55" s="32"/>
      <c r="H55" s="32"/>
      <c r="I55" s="26">
        <f t="shared" si="4"/>
        <v>0</v>
      </c>
      <c r="J55" s="32" t="str">
        <f t="shared" si="0"/>
        <v>please enter</v>
      </c>
      <c r="K55" s="32"/>
      <c r="L55" s="32"/>
      <c r="M55" s="32"/>
      <c r="N55" s="32"/>
      <c r="O55" s="26">
        <f t="shared" si="10"/>
        <v>0</v>
      </c>
      <c r="P55" s="26">
        <f t="shared" si="5"/>
        <v>0</v>
      </c>
      <c r="Q55" s="20">
        <f t="shared" si="2"/>
        <v>0.001</v>
      </c>
      <c r="R55" s="84" t="e">
        <f t="shared" si="6"/>
        <v>#N/A</v>
      </c>
      <c r="S55" s="81" t="e">
        <f t="shared" si="7"/>
        <v>#N/A</v>
      </c>
      <c r="T55" s="42"/>
      <c r="U55" s="43"/>
      <c r="V55" s="33" t="str">
        <f t="shared" si="8"/>
        <v>additional refrigerant (specify: _____)</v>
      </c>
      <c r="W55" s="56"/>
      <c r="X55" s="56"/>
      <c r="Y55" s="76"/>
      <c r="Z55" s="30">
        <f t="shared" si="9"/>
      </c>
      <c r="AA55" s="42"/>
    </row>
    <row r="56" spans="1:27" ht="26.25" customHeight="1" thickBot="1">
      <c r="A56" s="33"/>
      <c r="B56" s="33" t="s">
        <v>72</v>
      </c>
      <c r="C56" s="32"/>
      <c r="D56" s="32"/>
      <c r="E56" s="26">
        <f t="shared" si="3"/>
        <v>0</v>
      </c>
      <c r="F56" s="32"/>
      <c r="G56" s="32"/>
      <c r="H56" s="32"/>
      <c r="I56" s="26">
        <f t="shared" si="4"/>
        <v>0</v>
      </c>
      <c r="J56" s="32" t="str">
        <f t="shared" si="0"/>
        <v>please enter</v>
      </c>
      <c r="K56" s="32"/>
      <c r="L56" s="32"/>
      <c r="M56" s="32"/>
      <c r="N56" s="32"/>
      <c r="O56" s="26">
        <f t="shared" si="1"/>
        <v>0</v>
      </c>
      <c r="P56" s="26">
        <f t="shared" si="5"/>
        <v>0</v>
      </c>
      <c r="Q56" s="20">
        <f t="shared" si="2"/>
        <v>0.001</v>
      </c>
      <c r="R56" s="84" t="e">
        <f t="shared" si="6"/>
        <v>#N/A</v>
      </c>
      <c r="S56" s="81" t="e">
        <f t="shared" si="7"/>
        <v>#N/A</v>
      </c>
      <c r="T56" s="42"/>
      <c r="U56" s="43"/>
      <c r="V56" s="33" t="str">
        <f t="shared" si="8"/>
        <v>additional refrigerant (specify: _____)</v>
      </c>
      <c r="W56" s="56"/>
      <c r="X56" s="56"/>
      <c r="Y56" s="76"/>
      <c r="Z56" s="30">
        <f t="shared" si="9"/>
      </c>
      <c r="AA56" s="42"/>
    </row>
    <row r="57" spans="1:27" ht="18.75" customHeight="1" thickBot="1">
      <c r="A57" s="34" t="s">
        <v>298</v>
      </c>
      <c r="B57" s="27"/>
      <c r="C57" s="41"/>
      <c r="D57" s="41"/>
      <c r="E57" s="41"/>
      <c r="F57" s="41"/>
      <c r="G57" s="41"/>
      <c r="H57" s="41"/>
      <c r="I57" s="41"/>
      <c r="J57" s="41"/>
      <c r="K57" s="41"/>
      <c r="L57" s="41"/>
      <c r="M57" s="41"/>
      <c r="N57" s="41"/>
      <c r="O57" s="41"/>
      <c r="P57" s="41"/>
      <c r="Q57" s="34" t="s">
        <v>135</v>
      </c>
      <c r="R57" s="85"/>
      <c r="S57" s="86" t="e">
        <f>SUM(S39:S56)</f>
        <v>#N/A</v>
      </c>
      <c r="T57" s="42"/>
      <c r="U57" s="43"/>
      <c r="V57" s="38"/>
      <c r="W57" s="38"/>
      <c r="X57" s="38"/>
      <c r="Y57" s="38"/>
      <c r="Z57" s="38"/>
      <c r="AA57" s="42"/>
    </row>
    <row r="58" spans="1:27" ht="12.75">
      <c r="A58" s="89" t="s">
        <v>299</v>
      </c>
      <c r="B58" s="48"/>
      <c r="C58" s="48"/>
      <c r="D58" s="48"/>
      <c r="E58" s="48"/>
      <c r="F58" s="48"/>
      <c r="G58" s="48"/>
      <c r="H58" s="48"/>
      <c r="I58" s="48"/>
      <c r="J58" s="48"/>
      <c r="K58" s="48"/>
      <c r="L58" s="48"/>
      <c r="M58" s="48"/>
      <c r="N58" s="48"/>
      <c r="O58" s="48"/>
      <c r="P58" s="48"/>
      <c r="Q58" s="41"/>
      <c r="R58" s="41"/>
      <c r="S58" s="41"/>
      <c r="T58" s="42"/>
      <c r="U58" s="43"/>
      <c r="V58" s="41"/>
      <c r="W58" s="41"/>
      <c r="X58" s="41"/>
      <c r="Y58" s="41"/>
      <c r="Z58" s="41"/>
      <c r="AA58" s="42"/>
    </row>
    <row r="59" spans="1:27" ht="12.75" customHeight="1" thickBot="1">
      <c r="A59" s="90"/>
      <c r="B59" s="50"/>
      <c r="C59" s="50"/>
      <c r="D59" s="50"/>
      <c r="E59" s="50"/>
      <c r="F59" s="50"/>
      <c r="G59" s="50"/>
      <c r="H59" s="50"/>
      <c r="I59" s="50"/>
      <c r="J59" s="50"/>
      <c r="K59" s="50"/>
      <c r="L59" s="50"/>
      <c r="M59" s="50"/>
      <c r="N59" s="50"/>
      <c r="O59" s="50"/>
      <c r="P59" s="50"/>
      <c r="Q59" s="50"/>
      <c r="R59" s="50"/>
      <c r="S59" s="50"/>
      <c r="T59" s="52"/>
      <c r="U59" s="50"/>
      <c r="V59" s="50"/>
      <c r="W59" s="50"/>
      <c r="X59" s="50"/>
      <c r="Y59" s="50"/>
      <c r="Z59" s="50"/>
      <c r="AA59" s="52"/>
    </row>
    <row r="60" spans="2:17" ht="12.75">
      <c r="B60" s="28"/>
      <c r="C60" s="29"/>
      <c r="D60" s="29"/>
      <c r="E60" s="28"/>
      <c r="F60" s="29"/>
      <c r="G60" s="29"/>
      <c r="H60" s="29"/>
      <c r="I60" s="28"/>
      <c r="J60" s="29"/>
      <c r="K60" s="29"/>
      <c r="L60" s="29"/>
      <c r="M60" s="29"/>
      <c r="N60" s="29"/>
      <c r="O60" s="28"/>
      <c r="P60" s="28"/>
      <c r="Q60" s="28"/>
    </row>
    <row r="61" spans="1:17" ht="102" customHeight="1">
      <c r="A61" s="87" t="s">
        <v>21</v>
      </c>
      <c r="B61" s="203" t="s">
        <v>6</v>
      </c>
      <c r="C61" s="203"/>
      <c r="D61" s="203"/>
      <c r="E61" s="203"/>
      <c r="I61" s="29"/>
      <c r="J61" s="29"/>
      <c r="K61" s="29"/>
      <c r="L61" s="29"/>
      <c r="M61" s="29"/>
      <c r="N61" s="29"/>
      <c r="O61" s="29"/>
      <c r="P61" s="29"/>
      <c r="Q61" s="29"/>
    </row>
    <row r="62" spans="2:17" ht="12.75">
      <c r="B62" s="198" t="s">
        <v>78</v>
      </c>
      <c r="C62" s="198"/>
      <c r="D62" s="198"/>
      <c r="E62" s="198"/>
      <c r="I62" s="29"/>
      <c r="J62" s="29"/>
      <c r="K62" s="29"/>
      <c r="L62" s="29"/>
      <c r="M62" s="29"/>
      <c r="N62" s="29"/>
      <c r="O62" s="29"/>
      <c r="P62" s="29"/>
      <c r="Q62" s="29"/>
    </row>
    <row r="63" spans="3:17" ht="12.75">
      <c r="C63" s="29"/>
      <c r="D63" s="29"/>
      <c r="E63" s="29"/>
      <c r="F63" s="29"/>
      <c r="G63" s="29"/>
      <c r="H63" s="29"/>
      <c r="I63" s="29"/>
      <c r="J63" s="29"/>
      <c r="K63" s="29"/>
      <c r="L63" s="29"/>
      <c r="M63" s="29"/>
      <c r="N63" s="29"/>
      <c r="O63" s="29"/>
      <c r="P63" s="29"/>
      <c r="Q63" s="29"/>
    </row>
    <row r="64" spans="3:17" ht="12.75">
      <c r="C64" s="29"/>
      <c r="D64" s="29"/>
      <c r="E64" s="29"/>
      <c r="F64" s="29"/>
      <c r="G64" s="29"/>
      <c r="H64" s="29"/>
      <c r="I64" s="29"/>
      <c r="J64" s="29"/>
      <c r="K64" s="29"/>
      <c r="L64" s="29"/>
      <c r="M64" s="29"/>
      <c r="N64" s="29"/>
      <c r="O64" s="29"/>
      <c r="P64" s="29"/>
      <c r="Q64" s="29"/>
    </row>
    <row r="65" spans="3:17" ht="12.75">
      <c r="C65" s="29"/>
      <c r="D65" s="29"/>
      <c r="E65" s="29"/>
      <c r="F65" s="29"/>
      <c r="G65" s="29"/>
      <c r="H65" s="29"/>
      <c r="I65" s="29"/>
      <c r="J65" s="29"/>
      <c r="K65" s="29"/>
      <c r="L65" s="29"/>
      <c r="M65" s="29"/>
      <c r="N65" s="29"/>
      <c r="O65" s="29"/>
      <c r="P65" s="29"/>
      <c r="Q65" s="29"/>
    </row>
    <row r="66" spans="3:17" ht="12.75">
      <c r="C66" s="29"/>
      <c r="D66" s="29"/>
      <c r="E66" s="29"/>
      <c r="F66" s="29"/>
      <c r="G66" s="29"/>
      <c r="H66" s="29"/>
      <c r="I66" s="29"/>
      <c r="J66" s="29"/>
      <c r="K66" s="29"/>
      <c r="L66" s="29"/>
      <c r="M66" s="29"/>
      <c r="N66" s="29"/>
      <c r="O66" s="29"/>
      <c r="P66" s="29"/>
      <c r="Q66" s="29"/>
    </row>
    <row r="67" spans="3:17" ht="12.75">
      <c r="C67" s="29"/>
      <c r="D67" s="29"/>
      <c r="E67" s="29"/>
      <c r="F67" s="29"/>
      <c r="G67" s="29"/>
      <c r="H67" s="29"/>
      <c r="I67" s="29"/>
      <c r="J67" s="29"/>
      <c r="K67" s="29"/>
      <c r="L67" s="29"/>
      <c r="M67" s="29"/>
      <c r="N67" s="29"/>
      <c r="O67" s="29"/>
      <c r="P67" s="29"/>
      <c r="Q67" s="29"/>
    </row>
    <row r="68" spans="3:17" ht="12.75">
      <c r="C68" s="29"/>
      <c r="D68" s="29"/>
      <c r="E68" s="29"/>
      <c r="F68" s="29"/>
      <c r="G68" s="29"/>
      <c r="H68" s="29"/>
      <c r="I68" s="29"/>
      <c r="J68" s="29"/>
      <c r="K68" s="29"/>
      <c r="L68" s="29"/>
      <c r="M68" s="29"/>
      <c r="N68" s="29"/>
      <c r="O68" s="29"/>
      <c r="P68" s="29"/>
      <c r="Q68" s="29"/>
    </row>
    <row r="69" spans="3:17" ht="12.75">
      <c r="C69" s="29"/>
      <c r="D69" s="29"/>
      <c r="E69" s="29"/>
      <c r="F69" s="29"/>
      <c r="G69" s="29"/>
      <c r="H69" s="29"/>
      <c r="I69" s="29"/>
      <c r="J69" s="29"/>
      <c r="K69" s="29"/>
      <c r="L69" s="29"/>
      <c r="M69" s="29"/>
      <c r="N69" s="29"/>
      <c r="O69" s="29"/>
      <c r="P69" s="29"/>
      <c r="Q69" s="29"/>
    </row>
  </sheetData>
  <mergeCells count="34">
    <mergeCell ref="W36:Z36"/>
    <mergeCell ref="V34:Y34"/>
    <mergeCell ref="C35:E35"/>
    <mergeCell ref="F35:I35"/>
    <mergeCell ref="J35:O35"/>
    <mergeCell ref="B61:E61"/>
    <mergeCell ref="B62:E62"/>
    <mergeCell ref="A22:F22"/>
    <mergeCell ref="P35:S35"/>
    <mergeCell ref="A35:B35"/>
    <mergeCell ref="A37:A38"/>
    <mergeCell ref="B37:B38"/>
    <mergeCell ref="C37:C38"/>
    <mergeCell ref="D37:D38"/>
    <mergeCell ref="F37:F38"/>
    <mergeCell ref="G37:G38"/>
    <mergeCell ref="H37:H38"/>
    <mergeCell ref="Q37:Q38"/>
    <mergeCell ref="E37:E38"/>
    <mergeCell ref="I37:I38"/>
    <mergeCell ref="J37:J38"/>
    <mergeCell ref="O37:O38"/>
    <mergeCell ref="P37:P38"/>
    <mergeCell ref="K37:K38"/>
    <mergeCell ref="L37:L38"/>
    <mergeCell ref="M37:M38"/>
    <mergeCell ref="N37:N38"/>
    <mergeCell ref="Y37:Y38"/>
    <mergeCell ref="Z37:Z38"/>
    <mergeCell ref="R37:R38"/>
    <mergeCell ref="S37:S38"/>
    <mergeCell ref="W37:W38"/>
    <mergeCell ref="X37:X38"/>
    <mergeCell ref="V37:V38"/>
  </mergeCells>
  <printOptions/>
  <pageMargins left="0.75" right="0.75" top="1" bottom="1" header="0.5" footer="0.5"/>
  <pageSetup fitToWidth="2" horizontalDpi="600" verticalDpi="600" orientation="landscape" scale="34"/>
  <headerFooter alignWithMargins="0">
    <oddHeader>&amp;C&amp;A</oddHeader>
    <oddFooter>&amp;L&amp;F&amp;CPage &amp;P&amp;R&amp;D</oddFooter>
  </headerFooter>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F52"/>
  <sheetViews>
    <sheetView workbookViewId="0" topLeftCell="A9">
      <selection activeCell="C20" sqref="C20"/>
    </sheetView>
  </sheetViews>
  <sheetFormatPr defaultColWidth="9.140625" defaultRowHeight="12.75"/>
  <cols>
    <col min="1" max="1" width="4.00390625" style="19" customWidth="1"/>
    <col min="2" max="2" width="9.140625" style="19" customWidth="1"/>
    <col min="3" max="3" width="103.421875" style="19" customWidth="1"/>
    <col min="4" max="16384" width="9.140625" style="19" customWidth="1"/>
  </cols>
  <sheetData>
    <row r="1" spans="1:6" ht="15.75">
      <c r="A1" s="197" t="s">
        <v>404</v>
      </c>
      <c r="B1" s="198"/>
      <c r="C1" s="198"/>
      <c r="D1" s="198"/>
      <c r="E1" s="198"/>
      <c r="F1" s="198"/>
    </row>
    <row r="3" spans="2:3" ht="15.75" customHeight="1">
      <c r="B3" s="14" t="s">
        <v>7</v>
      </c>
      <c r="C3" s="13"/>
    </row>
    <row r="4" spans="2:3" ht="12.75" customHeight="1">
      <c r="B4" s="22"/>
      <c r="C4" s="54" t="s">
        <v>17</v>
      </c>
    </row>
    <row r="5" spans="2:3" ht="12.75" customHeight="1">
      <c r="B5" s="13"/>
      <c r="C5" s="54" t="s">
        <v>18</v>
      </c>
    </row>
    <row r="6" spans="2:3" ht="12.75" customHeight="1">
      <c r="B6" s="13"/>
      <c r="C6" s="54" t="s">
        <v>419</v>
      </c>
    </row>
    <row r="7" spans="2:3" ht="12.75" customHeight="1">
      <c r="B7" s="13"/>
      <c r="C7" s="54" t="s">
        <v>420</v>
      </c>
    </row>
    <row r="8" spans="2:3" ht="12.75" customHeight="1">
      <c r="B8" s="13"/>
      <c r="C8" s="54" t="s">
        <v>428</v>
      </c>
    </row>
    <row r="9" spans="2:3" ht="12.75" customHeight="1">
      <c r="B9" s="3"/>
      <c r="C9" s="54" t="s">
        <v>69</v>
      </c>
    </row>
    <row r="10" spans="2:3" ht="12.75" customHeight="1">
      <c r="B10" s="3"/>
      <c r="C10" s="54" t="s">
        <v>421</v>
      </c>
    </row>
    <row r="11" spans="2:3" ht="12.75" customHeight="1">
      <c r="B11" s="3"/>
      <c r="C11" s="54" t="s">
        <v>431</v>
      </c>
    </row>
    <row r="12" spans="2:3" ht="12.75" customHeight="1">
      <c r="B12" s="3"/>
      <c r="C12" s="55" t="s">
        <v>429</v>
      </c>
    </row>
    <row r="13" spans="2:3" ht="12.75" customHeight="1">
      <c r="B13" s="3"/>
      <c r="C13" s="60" t="s">
        <v>74</v>
      </c>
    </row>
    <row r="14" spans="2:3" ht="12.75" customHeight="1">
      <c r="B14" s="3"/>
      <c r="C14" s="60" t="s">
        <v>75</v>
      </c>
    </row>
    <row r="15" spans="2:3" ht="12.75" customHeight="1">
      <c r="B15" s="3"/>
      <c r="C15" s="60" t="s">
        <v>294</v>
      </c>
    </row>
    <row r="16" spans="2:3" ht="12.75" customHeight="1">
      <c r="B16" s="3"/>
      <c r="C16" s="60" t="s">
        <v>280</v>
      </c>
    </row>
    <row r="17" spans="2:3" ht="12.75" customHeight="1">
      <c r="B17" s="3"/>
      <c r="C17" s="60" t="s">
        <v>288</v>
      </c>
    </row>
    <row r="18" spans="2:3" ht="12.75" customHeight="1">
      <c r="B18" s="3"/>
      <c r="C18" s="60" t="s">
        <v>289</v>
      </c>
    </row>
    <row r="19" spans="2:3" ht="12.75" customHeight="1">
      <c r="B19" s="3"/>
      <c r="C19" s="60"/>
    </row>
    <row r="20" spans="2:3" ht="38.25" customHeight="1">
      <c r="B20" s="3"/>
      <c r="C20" s="93" t="s">
        <v>295</v>
      </c>
    </row>
    <row r="22" spans="2:3" ht="12.75">
      <c r="B22" s="59" t="s">
        <v>164</v>
      </c>
      <c r="C22" s="59" t="s">
        <v>165</v>
      </c>
    </row>
    <row r="23" spans="2:3" ht="38.25" customHeight="1">
      <c r="B23" s="58">
        <v>1</v>
      </c>
      <c r="C23" s="25" t="s">
        <v>406</v>
      </c>
    </row>
    <row r="24" spans="2:3" ht="25.5" customHeight="1">
      <c r="B24" s="58">
        <v>2</v>
      </c>
      <c r="C24" s="25" t="s">
        <v>301</v>
      </c>
    </row>
    <row r="25" spans="2:3" ht="25.5" customHeight="1">
      <c r="B25" s="58">
        <v>3</v>
      </c>
      <c r="C25" s="25" t="s">
        <v>324</v>
      </c>
    </row>
    <row r="26" spans="2:3" ht="12.75">
      <c r="B26" s="58">
        <v>4</v>
      </c>
      <c r="C26" s="5" t="s">
        <v>40</v>
      </c>
    </row>
    <row r="27" spans="2:3" ht="12.75">
      <c r="B27" s="58">
        <v>5</v>
      </c>
      <c r="C27" s="25" t="s">
        <v>48</v>
      </c>
    </row>
    <row r="28" spans="2:3" ht="12.75">
      <c r="B28" s="58">
        <v>6</v>
      </c>
      <c r="C28" s="5" t="s">
        <v>326</v>
      </c>
    </row>
    <row r="29" spans="2:3" ht="12.75">
      <c r="B29" s="58">
        <v>7</v>
      </c>
      <c r="C29" s="5" t="s">
        <v>472</v>
      </c>
    </row>
    <row r="30" spans="2:3" ht="25.5" customHeight="1">
      <c r="B30" s="58">
        <v>8</v>
      </c>
      <c r="C30" s="25" t="s">
        <v>0</v>
      </c>
    </row>
    <row r="31" spans="2:3" ht="12.75">
      <c r="B31" s="58">
        <v>9</v>
      </c>
      <c r="C31" s="5" t="s">
        <v>1</v>
      </c>
    </row>
    <row r="32" spans="2:3" ht="12.75">
      <c r="B32" s="58">
        <v>10</v>
      </c>
      <c r="C32" s="5" t="s">
        <v>2</v>
      </c>
    </row>
    <row r="33" spans="2:3" ht="12.75">
      <c r="B33" s="58">
        <v>11</v>
      </c>
      <c r="C33" s="25" t="s">
        <v>3</v>
      </c>
    </row>
    <row r="34" spans="2:3" ht="38.25">
      <c r="B34" s="58">
        <v>12</v>
      </c>
      <c r="C34" s="25" t="s">
        <v>417</v>
      </c>
    </row>
    <row r="35" spans="2:3" ht="12.75">
      <c r="B35" s="58">
        <v>13</v>
      </c>
      <c r="C35" s="5" t="s">
        <v>4</v>
      </c>
    </row>
    <row r="36" spans="2:3" ht="12.75">
      <c r="B36" s="58">
        <v>14</v>
      </c>
      <c r="C36" s="5" t="s">
        <v>5</v>
      </c>
    </row>
    <row r="37" spans="2:3" ht="12.75">
      <c r="B37" s="58">
        <v>15</v>
      </c>
      <c r="C37" s="5" t="s">
        <v>359</v>
      </c>
    </row>
    <row r="38" spans="2:3" ht="12.75">
      <c r="B38" s="58">
        <v>16</v>
      </c>
      <c r="C38" s="5" t="s">
        <v>360</v>
      </c>
    </row>
    <row r="39" spans="2:3" ht="12.75">
      <c r="B39" s="58">
        <v>17</v>
      </c>
      <c r="C39" s="5" t="s">
        <v>296</v>
      </c>
    </row>
    <row r="40" spans="2:3" ht="12.75">
      <c r="B40" s="58">
        <v>18</v>
      </c>
      <c r="C40" s="5" t="s">
        <v>278</v>
      </c>
    </row>
    <row r="41" spans="2:3" ht="12.75">
      <c r="B41" s="58">
        <v>19</v>
      </c>
      <c r="C41" s="5" t="s">
        <v>277</v>
      </c>
    </row>
    <row r="42" spans="2:3" ht="25.5">
      <c r="B42" s="58">
        <v>20</v>
      </c>
      <c r="C42" s="25" t="s">
        <v>279</v>
      </c>
    </row>
    <row r="43" spans="2:3" ht="12.75">
      <c r="B43" s="58">
        <v>21</v>
      </c>
      <c r="C43" s="5" t="s">
        <v>426</v>
      </c>
    </row>
    <row r="44" spans="2:3" ht="25.5" customHeight="1">
      <c r="B44" s="58">
        <v>22</v>
      </c>
      <c r="C44" s="25" t="s">
        <v>334</v>
      </c>
    </row>
    <row r="45" spans="2:3" ht="25.5" customHeight="1">
      <c r="B45" s="58">
        <v>23</v>
      </c>
      <c r="C45" s="25" t="s">
        <v>418</v>
      </c>
    </row>
    <row r="46" spans="2:3" ht="38.25" customHeight="1">
      <c r="B46" s="58">
        <v>24</v>
      </c>
      <c r="C46" s="25" t="s">
        <v>304</v>
      </c>
    </row>
    <row r="47" spans="2:3" ht="25.5" customHeight="1">
      <c r="B47" s="58">
        <v>25</v>
      </c>
      <c r="C47" s="25" t="s">
        <v>469</v>
      </c>
    </row>
    <row r="48" spans="2:3" ht="12.75">
      <c r="B48" s="58">
        <v>26</v>
      </c>
      <c r="C48" s="5" t="s">
        <v>320</v>
      </c>
    </row>
    <row r="49" spans="2:3" ht="12.75">
      <c r="B49" s="58">
        <v>27</v>
      </c>
      <c r="C49" s="5" t="s">
        <v>470</v>
      </c>
    </row>
    <row r="52" spans="2:3" ht="40.5" customHeight="1">
      <c r="B52" s="95"/>
      <c r="C52" s="96" t="s">
        <v>276</v>
      </c>
    </row>
  </sheetData>
  <mergeCells count="1">
    <mergeCell ref="A1:F1"/>
  </mergeCells>
  <printOptions/>
  <pageMargins left="0.75" right="0.75" top="1" bottom="1" header="0.5" footer="0.5"/>
  <pageSetup fitToHeight="1" fitToWidth="1" horizontalDpi="600" verticalDpi="600" orientation="portrait" scale="67" r:id="rId1"/>
</worksheet>
</file>

<file path=xl/worksheets/sheet5.xml><?xml version="1.0" encoding="utf-8"?>
<worksheet xmlns="http://schemas.openxmlformats.org/spreadsheetml/2006/main" xmlns:r="http://schemas.openxmlformats.org/officeDocument/2006/relationships">
  <sheetPr>
    <pageSetUpPr fitToPage="1"/>
  </sheetPr>
  <dimension ref="A1:Z66"/>
  <sheetViews>
    <sheetView zoomScale="90" zoomScaleNormal="90" workbookViewId="0" topLeftCell="A1">
      <selection activeCell="V58" sqref="V58"/>
    </sheetView>
  </sheetViews>
  <sheetFormatPr defaultColWidth="9.140625" defaultRowHeight="12.75"/>
  <cols>
    <col min="1" max="15" width="19.7109375" style="0" customWidth="1"/>
    <col min="16" max="16" width="20.7109375" style="0" customWidth="1"/>
    <col min="17" max="25" width="19.7109375" style="0" customWidth="1"/>
    <col min="26" max="26" width="10.7109375" style="0" customWidth="1"/>
    <col min="27" max="16384" width="8.8515625" style="0" customWidth="1"/>
  </cols>
  <sheetData>
    <row r="1" spans="1:6" ht="15.75">
      <c r="A1" s="10" t="s">
        <v>343</v>
      </c>
      <c r="B1" s="10"/>
      <c r="C1" s="10"/>
      <c r="D1" s="10"/>
      <c r="E1" s="10"/>
      <c r="F1" s="10"/>
    </row>
    <row r="2" spans="1:6" ht="12.75" customHeight="1">
      <c r="A2" s="10"/>
      <c r="B2" s="10"/>
      <c r="C2" s="10"/>
      <c r="D2" s="10"/>
      <c r="E2" s="10"/>
      <c r="F2" s="10"/>
    </row>
    <row r="3" spans="1:6" ht="15.75">
      <c r="A3" s="11" t="s">
        <v>109</v>
      </c>
      <c r="B3" s="2"/>
      <c r="C3" s="2"/>
      <c r="D3" s="2"/>
      <c r="E3" s="2"/>
      <c r="F3" s="2"/>
    </row>
    <row r="4" spans="1:6" ht="12.75">
      <c r="A4" s="3"/>
      <c r="B4" s="3"/>
      <c r="C4" s="3"/>
      <c r="D4" s="3"/>
      <c r="E4" s="3"/>
      <c r="F4" s="3"/>
    </row>
    <row r="5" spans="1:6" ht="12.75">
      <c r="A5" s="14" t="s">
        <v>53</v>
      </c>
      <c r="B5" s="14"/>
      <c r="C5" s="14"/>
      <c r="D5" s="14"/>
      <c r="E5" s="14"/>
      <c r="F5" s="14"/>
    </row>
    <row r="6" spans="1:6" ht="12.75">
      <c r="A6" s="3"/>
      <c r="B6" s="3"/>
      <c r="C6" s="3"/>
      <c r="D6" s="3"/>
      <c r="E6" s="3"/>
      <c r="F6" s="3"/>
    </row>
    <row r="7" spans="1:6" ht="12.75">
      <c r="A7" s="13" t="s">
        <v>93</v>
      </c>
      <c r="B7" s="13"/>
      <c r="C7" s="13"/>
      <c r="D7" s="13"/>
      <c r="E7" s="13"/>
      <c r="F7" s="13"/>
    </row>
    <row r="8" spans="1:5" ht="12.75">
      <c r="A8" s="22"/>
      <c r="B8" s="54" t="s">
        <v>17</v>
      </c>
      <c r="C8" s="23"/>
      <c r="D8" s="13"/>
      <c r="E8" s="54"/>
    </row>
    <row r="9" spans="1:5" ht="12.75">
      <c r="A9" s="13"/>
      <c r="B9" s="54" t="s">
        <v>18</v>
      </c>
      <c r="C9" s="23"/>
      <c r="D9" s="13"/>
      <c r="E9" s="54"/>
    </row>
    <row r="10" spans="1:5" ht="12.75">
      <c r="A10" s="13"/>
      <c r="B10" s="54" t="s">
        <v>419</v>
      </c>
      <c r="C10" s="23"/>
      <c r="D10" s="13"/>
      <c r="E10" s="54"/>
    </row>
    <row r="11" spans="1:5" ht="12.75">
      <c r="A11" s="13"/>
      <c r="B11" s="54" t="s">
        <v>420</v>
      </c>
      <c r="C11" s="15"/>
      <c r="D11" s="13"/>
      <c r="E11" s="54"/>
    </row>
    <row r="12" spans="1:5" ht="12.75">
      <c r="A12" s="3"/>
      <c r="B12" s="54" t="s">
        <v>428</v>
      </c>
      <c r="C12" s="13"/>
      <c r="D12" s="13"/>
      <c r="E12" s="54"/>
    </row>
    <row r="13" spans="1:5" ht="12.75">
      <c r="A13" s="3"/>
      <c r="B13" s="54" t="s">
        <v>69</v>
      </c>
      <c r="C13" s="3"/>
      <c r="D13" s="3"/>
      <c r="E13" s="54"/>
    </row>
    <row r="14" spans="1:5" ht="12.75">
      <c r="A14" s="3"/>
      <c r="B14" s="54" t="s">
        <v>421</v>
      </c>
      <c r="C14" s="3"/>
      <c r="D14" s="3"/>
      <c r="E14" s="54"/>
    </row>
    <row r="15" spans="1:5" ht="12.75">
      <c r="A15" s="3"/>
      <c r="B15" s="54" t="s">
        <v>431</v>
      </c>
      <c r="C15" s="3"/>
      <c r="D15" s="3"/>
      <c r="E15" s="54"/>
    </row>
    <row r="16" spans="1:5" ht="12.75">
      <c r="A16" s="3"/>
      <c r="B16" s="55" t="s">
        <v>429</v>
      </c>
      <c r="C16" s="3"/>
      <c r="D16" s="3"/>
      <c r="E16" s="55"/>
    </row>
    <row r="17" spans="1:5" ht="12.75">
      <c r="A17" s="3"/>
      <c r="B17" s="60" t="s">
        <v>74</v>
      </c>
      <c r="C17" s="3"/>
      <c r="D17" s="3"/>
      <c r="E17" s="60"/>
    </row>
    <row r="18" spans="1:5" ht="12.75">
      <c r="A18" s="3"/>
      <c r="B18" s="60" t="s">
        <v>75</v>
      </c>
      <c r="C18" s="3"/>
      <c r="D18" s="3"/>
      <c r="E18" s="60"/>
    </row>
    <row r="19" spans="1:5" ht="12.75">
      <c r="A19" s="3"/>
      <c r="B19" s="60" t="s">
        <v>405</v>
      </c>
      <c r="C19" s="3"/>
      <c r="D19" s="3"/>
      <c r="E19" s="60"/>
    </row>
    <row r="20" spans="1:5" ht="12.75">
      <c r="A20" s="3"/>
      <c r="B20" s="60" t="s">
        <v>422</v>
      </c>
      <c r="C20" s="3"/>
      <c r="D20" s="3"/>
      <c r="E20" s="60"/>
    </row>
    <row r="21" spans="1:5" ht="12.75">
      <c r="A21" s="3"/>
      <c r="B21" s="60" t="s">
        <v>424</v>
      </c>
      <c r="C21" s="3"/>
      <c r="D21" s="3"/>
      <c r="E21" s="60"/>
    </row>
    <row r="22" spans="1:5" ht="12.75">
      <c r="A22" s="3"/>
      <c r="B22" s="60" t="s">
        <v>423</v>
      </c>
      <c r="C22" s="3"/>
      <c r="D22" s="3"/>
      <c r="E22" s="60"/>
    </row>
    <row r="23" spans="1:6" ht="12.75">
      <c r="A23" s="3"/>
      <c r="B23" s="3"/>
      <c r="C23" s="3"/>
      <c r="D23" s="3"/>
      <c r="E23" s="3"/>
      <c r="F23" s="29"/>
    </row>
    <row r="24" spans="1:5" ht="12.75">
      <c r="A24" s="3" t="s">
        <v>166</v>
      </c>
      <c r="B24" s="13"/>
      <c r="C24" s="13"/>
      <c r="D24" s="13"/>
      <c r="E24" s="13"/>
    </row>
    <row r="25" spans="1:3" ht="12.75">
      <c r="A25" s="3"/>
      <c r="C25" s="3"/>
    </row>
    <row r="26" spans="1:5" ht="12.75" customHeight="1">
      <c r="A26" s="14" t="s">
        <v>108</v>
      </c>
      <c r="B26" s="24"/>
      <c r="C26" s="24"/>
      <c r="D26" s="24"/>
      <c r="E26" s="24"/>
    </row>
    <row r="27" spans="1:6" ht="12.75">
      <c r="A27" s="204"/>
      <c r="B27" s="204"/>
      <c r="C27" s="204"/>
      <c r="D27" s="204"/>
      <c r="E27" s="204"/>
      <c r="F27" s="204"/>
    </row>
    <row r="29" spans="1:3" ht="12.75">
      <c r="A29" s="1" t="s">
        <v>102</v>
      </c>
      <c r="B29" s="3"/>
      <c r="C29" s="3"/>
    </row>
    <row r="30" spans="1:2" ht="12.75">
      <c r="A30" s="13" t="s">
        <v>103</v>
      </c>
      <c r="B30" s="6"/>
    </row>
    <row r="31" spans="1:2" ht="12.75">
      <c r="A31" s="13" t="s">
        <v>104</v>
      </c>
      <c r="B31" s="7"/>
    </row>
    <row r="32" spans="1:2" ht="12.75">
      <c r="A32" s="13" t="s">
        <v>105</v>
      </c>
      <c r="B32" s="8"/>
    </row>
    <row r="33" spans="1:2" ht="12.75">
      <c r="A33" s="13" t="s">
        <v>106</v>
      </c>
      <c r="B33" s="9"/>
    </row>
    <row r="34" spans="1:6" ht="12.75">
      <c r="A34" s="15"/>
      <c r="B34" s="15"/>
      <c r="C34" s="15"/>
      <c r="D34" s="15"/>
      <c r="E34" s="15"/>
      <c r="F34" s="15"/>
    </row>
    <row r="35" spans="1:6" ht="13.5" thickBot="1">
      <c r="A35" s="15"/>
      <c r="B35" s="15"/>
      <c r="C35" s="15"/>
      <c r="D35" s="15"/>
      <c r="E35" s="15"/>
      <c r="F35" s="15"/>
    </row>
    <row r="36" spans="1:26" ht="15.75">
      <c r="A36" s="16"/>
      <c r="B36" s="39"/>
      <c r="C36" s="17"/>
      <c r="D36" s="18"/>
      <c r="E36" s="18"/>
      <c r="F36" s="18"/>
      <c r="G36" s="39"/>
      <c r="H36" s="39"/>
      <c r="I36" s="39"/>
      <c r="J36" s="39"/>
      <c r="K36" s="39"/>
      <c r="L36" s="39"/>
      <c r="M36" s="39"/>
      <c r="N36" s="39"/>
      <c r="O36" s="39"/>
      <c r="P36" s="39"/>
      <c r="Q36" s="39"/>
      <c r="R36" s="39"/>
      <c r="S36" s="39"/>
      <c r="T36" s="39"/>
      <c r="U36" s="39"/>
      <c r="V36" s="39"/>
      <c r="W36" s="39"/>
      <c r="X36" s="39"/>
      <c r="Y36" s="39"/>
      <c r="Z36" s="40"/>
    </row>
    <row r="37" spans="1:26" ht="15.75">
      <c r="A37" s="88" t="s">
        <v>357</v>
      </c>
      <c r="B37" s="12"/>
      <c r="C37" s="12"/>
      <c r="D37" s="12"/>
      <c r="E37" s="12"/>
      <c r="F37" s="41"/>
      <c r="G37" s="41"/>
      <c r="H37" s="41"/>
      <c r="I37" s="41"/>
      <c r="J37" s="41"/>
      <c r="K37" s="41"/>
      <c r="L37" s="41"/>
      <c r="M37" s="41"/>
      <c r="N37" s="41"/>
      <c r="O37" s="41"/>
      <c r="P37" s="41"/>
      <c r="Q37" s="41"/>
      <c r="R37" s="41"/>
      <c r="S37" s="41"/>
      <c r="T37" s="41"/>
      <c r="U37" s="41"/>
      <c r="V37" s="41"/>
      <c r="W37" s="41"/>
      <c r="X37" s="41"/>
      <c r="Y37" s="41"/>
      <c r="Z37" s="42"/>
    </row>
    <row r="38" spans="1:26" ht="15.75">
      <c r="A38" s="88"/>
      <c r="B38" s="12"/>
      <c r="C38" s="12"/>
      <c r="D38" s="12"/>
      <c r="E38" s="12"/>
      <c r="F38" s="41"/>
      <c r="G38" s="41"/>
      <c r="H38" s="41"/>
      <c r="I38" s="41"/>
      <c r="J38" s="41"/>
      <c r="K38" s="41"/>
      <c r="L38" s="41"/>
      <c r="M38" s="41"/>
      <c r="N38" s="41"/>
      <c r="O38" s="41"/>
      <c r="P38" s="41"/>
      <c r="Q38" s="41"/>
      <c r="R38" s="41"/>
      <c r="S38" s="41"/>
      <c r="T38" s="41"/>
      <c r="U38" s="41"/>
      <c r="V38" s="41"/>
      <c r="W38" s="41"/>
      <c r="X38" s="41"/>
      <c r="Y38" s="41"/>
      <c r="Z38" s="42"/>
    </row>
    <row r="39" spans="1:26" ht="15.75" customHeight="1">
      <c r="A39" s="44" t="s">
        <v>112</v>
      </c>
      <c r="B39" s="44" t="s">
        <v>113</v>
      </c>
      <c r="C39" s="44" t="s">
        <v>114</v>
      </c>
      <c r="D39" s="44" t="s">
        <v>128</v>
      </c>
      <c r="E39" s="44" t="s">
        <v>129</v>
      </c>
      <c r="F39" s="44" t="s">
        <v>130</v>
      </c>
      <c r="G39" s="44" t="s">
        <v>131</v>
      </c>
      <c r="H39" s="44" t="s">
        <v>154</v>
      </c>
      <c r="I39" s="44" t="s">
        <v>155</v>
      </c>
      <c r="J39" s="44" t="s">
        <v>156</v>
      </c>
      <c r="K39" s="44" t="s">
        <v>157</v>
      </c>
      <c r="L39" s="44" t="s">
        <v>158</v>
      </c>
      <c r="M39" s="44" t="s">
        <v>159</v>
      </c>
      <c r="N39" s="44" t="s">
        <v>160</v>
      </c>
      <c r="O39" s="44" t="s">
        <v>161</v>
      </c>
      <c r="P39" s="44" t="s">
        <v>162</v>
      </c>
      <c r="Q39" s="44" t="s">
        <v>163</v>
      </c>
      <c r="R39" s="44" t="s">
        <v>83</v>
      </c>
      <c r="S39" s="44" t="s">
        <v>84</v>
      </c>
      <c r="T39" s="44" t="s">
        <v>451</v>
      </c>
      <c r="U39" s="44" t="s">
        <v>452</v>
      </c>
      <c r="V39" s="44" t="s">
        <v>453</v>
      </c>
      <c r="W39" s="44" t="s">
        <v>454</v>
      </c>
      <c r="X39" s="44" t="s">
        <v>455</v>
      </c>
      <c r="Y39" s="44" t="s">
        <v>456</v>
      </c>
      <c r="Z39" s="42"/>
    </row>
    <row r="40" spans="1:26" ht="19.5" customHeight="1">
      <c r="A40" s="206" t="s">
        <v>22</v>
      </c>
      <c r="B40" s="207"/>
      <c r="C40" s="206" t="s">
        <v>142</v>
      </c>
      <c r="D40" s="212"/>
      <c r="E40" s="207"/>
      <c r="F40" s="205" t="s">
        <v>67</v>
      </c>
      <c r="G40" s="205"/>
      <c r="H40" s="205"/>
      <c r="I40" s="205"/>
      <c r="J40" s="205"/>
      <c r="K40" s="206" t="s">
        <v>73</v>
      </c>
      <c r="L40" s="212"/>
      <c r="M40" s="212"/>
      <c r="N40" s="212"/>
      <c r="O40" s="212"/>
      <c r="P40" s="207"/>
      <c r="Q40" s="206" t="s">
        <v>346</v>
      </c>
      <c r="R40" s="212"/>
      <c r="S40" s="212"/>
      <c r="T40" s="212"/>
      <c r="U40" s="207"/>
      <c r="V40" s="205" t="s">
        <v>76</v>
      </c>
      <c r="W40" s="205"/>
      <c r="X40" s="205"/>
      <c r="Y40" s="205"/>
      <c r="Z40" s="45"/>
    </row>
    <row r="41" spans="1:26" ht="19.5" customHeight="1">
      <c r="A41" s="35" t="s">
        <v>96</v>
      </c>
      <c r="B41" s="35" t="s">
        <v>98</v>
      </c>
      <c r="C41" s="36" t="s">
        <v>99</v>
      </c>
      <c r="D41" s="36" t="s">
        <v>100</v>
      </c>
      <c r="E41" s="36" t="s">
        <v>101</v>
      </c>
      <c r="F41" s="36" t="s">
        <v>110</v>
      </c>
      <c r="G41" s="36" t="s">
        <v>111</v>
      </c>
      <c r="H41" s="36" t="s">
        <v>115</v>
      </c>
      <c r="I41" s="36" t="s">
        <v>136</v>
      </c>
      <c r="J41" s="36" t="s">
        <v>137</v>
      </c>
      <c r="K41" s="36" t="s">
        <v>140</v>
      </c>
      <c r="L41" s="36" t="s">
        <v>141</v>
      </c>
      <c r="M41" s="36" t="s">
        <v>144</v>
      </c>
      <c r="N41" s="36" t="s">
        <v>145</v>
      </c>
      <c r="O41" s="36" t="s">
        <v>146</v>
      </c>
      <c r="P41" s="36" t="s">
        <v>147</v>
      </c>
      <c r="Q41" s="36" t="s">
        <v>148</v>
      </c>
      <c r="R41" s="36" t="s">
        <v>149</v>
      </c>
      <c r="S41" s="36" t="s">
        <v>82</v>
      </c>
      <c r="T41" s="36" t="s">
        <v>446</v>
      </c>
      <c r="U41" s="36" t="s">
        <v>447</v>
      </c>
      <c r="V41" s="36" t="s">
        <v>448</v>
      </c>
      <c r="W41" s="36" t="s">
        <v>95</v>
      </c>
      <c r="X41" s="36" t="s">
        <v>70</v>
      </c>
      <c r="Y41" s="36" t="s">
        <v>71</v>
      </c>
      <c r="Z41" s="45"/>
    </row>
    <row r="42" spans="1:26" s="31" customFormat="1" ht="38.25" customHeight="1">
      <c r="A42" s="199" t="s">
        <v>59</v>
      </c>
      <c r="B42" s="199" t="s">
        <v>116</v>
      </c>
      <c r="C42" s="199" t="s">
        <v>85</v>
      </c>
      <c r="D42" s="199" t="s">
        <v>86</v>
      </c>
      <c r="E42" s="199" t="s">
        <v>28</v>
      </c>
      <c r="F42" s="199" t="s">
        <v>38</v>
      </c>
      <c r="G42" s="199" t="s">
        <v>427</v>
      </c>
      <c r="H42" s="199" t="s">
        <v>428</v>
      </c>
      <c r="I42" s="199" t="s">
        <v>69</v>
      </c>
      <c r="J42" s="199" t="s">
        <v>444</v>
      </c>
      <c r="K42" s="199" t="s">
        <v>441</v>
      </c>
      <c r="L42" s="199" t="s">
        <v>431</v>
      </c>
      <c r="M42" s="199" t="s">
        <v>429</v>
      </c>
      <c r="N42" s="199" t="s">
        <v>74</v>
      </c>
      <c r="O42" s="199" t="s">
        <v>75</v>
      </c>
      <c r="P42" s="199" t="s">
        <v>445</v>
      </c>
      <c r="Q42" s="199" t="s">
        <v>344</v>
      </c>
      <c r="R42" s="199" t="s">
        <v>430</v>
      </c>
      <c r="S42" s="199" t="s">
        <v>425</v>
      </c>
      <c r="T42" s="199" t="s">
        <v>442</v>
      </c>
      <c r="U42" s="199" t="s">
        <v>345</v>
      </c>
      <c r="V42" s="199" t="s">
        <v>449</v>
      </c>
      <c r="W42" s="199" t="s">
        <v>143</v>
      </c>
      <c r="X42" s="201" t="s">
        <v>32</v>
      </c>
      <c r="Y42" s="201" t="s">
        <v>450</v>
      </c>
      <c r="Z42" s="46"/>
    </row>
    <row r="43" spans="1:26" s="37" customFormat="1" ht="48" customHeight="1">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47"/>
    </row>
    <row r="44" spans="1:26" ht="29.25" customHeight="1">
      <c r="A44" s="33"/>
      <c r="B44" s="33" t="s">
        <v>52</v>
      </c>
      <c r="C44" s="32"/>
      <c r="D44" s="32"/>
      <c r="E44" s="26">
        <f>C44-D44</f>
        <v>0</v>
      </c>
      <c r="F44" s="32"/>
      <c r="G44" s="32"/>
      <c r="H44" s="32"/>
      <c r="I44" s="32"/>
      <c r="J44" s="26">
        <f>F44+G44+H44+I44</f>
        <v>0</v>
      </c>
      <c r="K44" s="32"/>
      <c r="L44" s="32"/>
      <c r="M44" s="32"/>
      <c r="N44" s="32"/>
      <c r="O44" s="32"/>
      <c r="P44" s="26">
        <f>K44+L44+M44+N44+O44</f>
        <v>0</v>
      </c>
      <c r="Q44" s="32"/>
      <c r="R44" s="32"/>
      <c r="S44" s="32"/>
      <c r="T44" s="32"/>
      <c r="U44" s="26">
        <f>Q44+R44-S44-T44</f>
        <v>0</v>
      </c>
      <c r="V44" s="26">
        <f>E44+J44-P44-U44</f>
        <v>0</v>
      </c>
      <c r="W44" s="20">
        <f aca="true" t="shared" si="0" ref="W44:W61">1/10^3</f>
        <v>0.001</v>
      </c>
      <c r="X44" s="84">
        <f aca="true" t="shared" si="1" ref="X44:X61">VLOOKUP(B44,GWPtable,2,FALSE)</f>
        <v>1300</v>
      </c>
      <c r="Y44" s="81">
        <f aca="true" t="shared" si="2" ref="Y44:Y61">V44*W44*X44</f>
        <v>0</v>
      </c>
      <c r="Z44" s="42"/>
    </row>
    <row r="45" spans="1:26" ht="26.25" customHeight="1">
      <c r="A45" s="33"/>
      <c r="B45" s="33" t="s">
        <v>60</v>
      </c>
      <c r="C45" s="32"/>
      <c r="D45" s="32"/>
      <c r="E45" s="26">
        <f>C45-D45</f>
        <v>0</v>
      </c>
      <c r="F45" s="32"/>
      <c r="G45" s="32"/>
      <c r="H45" s="32"/>
      <c r="I45" s="32"/>
      <c r="J45" s="26">
        <f aca="true" t="shared" si="3" ref="J45:J61">SUM(F45:I45)</f>
        <v>0</v>
      </c>
      <c r="K45" s="32"/>
      <c r="L45" s="32"/>
      <c r="M45" s="32"/>
      <c r="N45" s="32"/>
      <c r="O45" s="32"/>
      <c r="P45" s="26">
        <f aca="true" t="shared" si="4" ref="P45:P61">K45+L45+M45+N45+O45</f>
        <v>0</v>
      </c>
      <c r="Q45" s="32"/>
      <c r="R45" s="32"/>
      <c r="S45" s="32"/>
      <c r="T45" s="32"/>
      <c r="U45" s="26">
        <f aca="true" t="shared" si="5" ref="U45:U61">Q45+R45-S45-T45</f>
        <v>0</v>
      </c>
      <c r="V45" s="26">
        <f aca="true" t="shared" si="6" ref="V45:V61">E45+J45-P45-U45</f>
        <v>0</v>
      </c>
      <c r="W45" s="20">
        <f t="shared" si="0"/>
        <v>0.001</v>
      </c>
      <c r="X45" s="84">
        <f t="shared" si="1"/>
        <v>6300</v>
      </c>
      <c r="Y45" s="81">
        <f t="shared" si="2"/>
        <v>0</v>
      </c>
      <c r="Z45" s="42"/>
    </row>
    <row r="46" spans="1:26" ht="24" customHeight="1">
      <c r="A46" s="33"/>
      <c r="B46" s="33" t="s">
        <v>61</v>
      </c>
      <c r="C46" s="32"/>
      <c r="D46" s="32"/>
      <c r="E46" s="26">
        <f aca="true" t="shared" si="7" ref="E46:E61">C46-D46</f>
        <v>0</v>
      </c>
      <c r="F46" s="32"/>
      <c r="G46" s="32"/>
      <c r="H46" s="32"/>
      <c r="I46" s="32"/>
      <c r="J46" s="26">
        <f t="shared" si="3"/>
        <v>0</v>
      </c>
      <c r="K46" s="32"/>
      <c r="L46" s="32"/>
      <c r="M46" s="32"/>
      <c r="N46" s="32"/>
      <c r="O46" s="32"/>
      <c r="P46" s="26">
        <f t="shared" si="4"/>
        <v>0</v>
      </c>
      <c r="Q46" s="32"/>
      <c r="R46" s="32"/>
      <c r="S46" s="32"/>
      <c r="T46" s="32"/>
      <c r="U46" s="26">
        <f t="shared" si="5"/>
        <v>0</v>
      </c>
      <c r="V46" s="26">
        <f t="shared" si="6"/>
        <v>0</v>
      </c>
      <c r="W46" s="20">
        <f t="shared" si="0"/>
        <v>0.001</v>
      </c>
      <c r="X46" s="84">
        <f t="shared" si="1"/>
        <v>18.2</v>
      </c>
      <c r="Y46" s="81">
        <f t="shared" si="2"/>
        <v>0</v>
      </c>
      <c r="Z46" s="42"/>
    </row>
    <row r="47" spans="1:26" ht="27" customHeight="1">
      <c r="A47" s="33"/>
      <c r="B47" s="33" t="s">
        <v>62</v>
      </c>
      <c r="C47" s="32"/>
      <c r="D47" s="32"/>
      <c r="E47" s="26">
        <f t="shared" si="7"/>
        <v>0</v>
      </c>
      <c r="F47" s="32"/>
      <c r="G47" s="32"/>
      <c r="H47" s="32"/>
      <c r="I47" s="32"/>
      <c r="J47" s="26">
        <f t="shared" si="3"/>
        <v>0</v>
      </c>
      <c r="K47" s="32"/>
      <c r="L47" s="32"/>
      <c r="M47" s="32"/>
      <c r="N47" s="32"/>
      <c r="O47" s="32"/>
      <c r="P47" s="26">
        <f t="shared" si="4"/>
        <v>0</v>
      </c>
      <c r="Q47" s="32"/>
      <c r="R47" s="32"/>
      <c r="S47" s="32"/>
      <c r="T47" s="32"/>
      <c r="U47" s="26">
        <f t="shared" si="5"/>
        <v>0</v>
      </c>
      <c r="V47" s="26">
        <f t="shared" si="6"/>
        <v>0</v>
      </c>
      <c r="W47" s="20">
        <f t="shared" si="0"/>
        <v>0.001</v>
      </c>
      <c r="X47" s="84">
        <f t="shared" si="1"/>
        <v>1680</v>
      </c>
      <c r="Y47" s="81">
        <f t="shared" si="2"/>
        <v>0</v>
      </c>
      <c r="Z47" s="42"/>
    </row>
    <row r="48" spans="1:26" ht="27.75" customHeight="1">
      <c r="A48" s="33"/>
      <c r="B48" s="33" t="s">
        <v>63</v>
      </c>
      <c r="C48" s="32"/>
      <c r="D48" s="32"/>
      <c r="E48" s="26">
        <f t="shared" si="7"/>
        <v>0</v>
      </c>
      <c r="F48" s="32"/>
      <c r="G48" s="32"/>
      <c r="H48" s="32"/>
      <c r="I48" s="32"/>
      <c r="J48" s="26">
        <f t="shared" si="3"/>
        <v>0</v>
      </c>
      <c r="K48" s="32"/>
      <c r="L48" s="32"/>
      <c r="M48" s="32"/>
      <c r="N48" s="32"/>
      <c r="O48" s="32"/>
      <c r="P48" s="26">
        <f t="shared" si="4"/>
        <v>0</v>
      </c>
      <c r="Q48" s="32"/>
      <c r="R48" s="32"/>
      <c r="S48" s="32"/>
      <c r="T48" s="32"/>
      <c r="U48" s="26">
        <f t="shared" si="5"/>
        <v>0</v>
      </c>
      <c r="V48" s="26">
        <f t="shared" si="6"/>
        <v>0</v>
      </c>
      <c r="W48" s="20">
        <f t="shared" si="0"/>
        <v>0.001</v>
      </c>
      <c r="X48" s="84">
        <f t="shared" si="1"/>
        <v>1064</v>
      </c>
      <c r="Y48" s="81">
        <f t="shared" si="2"/>
        <v>0</v>
      </c>
      <c r="Z48" s="42"/>
    </row>
    <row r="49" spans="1:26" ht="27.75" customHeight="1">
      <c r="A49" s="33"/>
      <c r="B49" s="33" t="s">
        <v>63</v>
      </c>
      <c r="C49" s="32"/>
      <c r="D49" s="32"/>
      <c r="E49" s="26">
        <f t="shared" si="7"/>
        <v>0</v>
      </c>
      <c r="F49" s="32"/>
      <c r="G49" s="32"/>
      <c r="H49" s="32"/>
      <c r="I49" s="32"/>
      <c r="J49" s="26">
        <f t="shared" si="3"/>
        <v>0</v>
      </c>
      <c r="K49" s="32"/>
      <c r="L49" s="32"/>
      <c r="M49" s="32"/>
      <c r="N49" s="32"/>
      <c r="O49" s="32"/>
      <c r="P49" s="26">
        <f t="shared" si="4"/>
        <v>0</v>
      </c>
      <c r="Q49" s="32"/>
      <c r="R49" s="32"/>
      <c r="S49" s="32"/>
      <c r="T49" s="32"/>
      <c r="U49" s="26">
        <f t="shared" si="5"/>
        <v>0</v>
      </c>
      <c r="V49" s="26">
        <f t="shared" si="6"/>
        <v>0</v>
      </c>
      <c r="W49" s="20">
        <f t="shared" si="0"/>
        <v>0.001</v>
      </c>
      <c r="X49" s="84">
        <f t="shared" si="1"/>
        <v>1064</v>
      </c>
      <c r="Y49" s="81">
        <f t="shared" si="2"/>
        <v>0</v>
      </c>
      <c r="Z49" s="42"/>
    </row>
    <row r="50" spans="1:26" ht="27" customHeight="1">
      <c r="A50" s="33"/>
      <c r="B50" s="33" t="s">
        <v>122</v>
      </c>
      <c r="C50" s="32"/>
      <c r="D50" s="32"/>
      <c r="E50" s="26">
        <f t="shared" si="7"/>
        <v>0</v>
      </c>
      <c r="F50" s="32"/>
      <c r="G50" s="32"/>
      <c r="H50" s="32"/>
      <c r="I50" s="32"/>
      <c r="J50" s="26">
        <f t="shared" si="3"/>
        <v>0</v>
      </c>
      <c r="K50" s="32"/>
      <c r="L50" s="32"/>
      <c r="M50" s="32"/>
      <c r="N50" s="32"/>
      <c r="O50" s="32"/>
      <c r="P50" s="26">
        <f t="shared" si="4"/>
        <v>0</v>
      </c>
      <c r="Q50" s="32"/>
      <c r="R50" s="32"/>
      <c r="S50" s="32"/>
      <c r="T50" s="32"/>
      <c r="U50" s="26">
        <f t="shared" si="5"/>
        <v>0</v>
      </c>
      <c r="V50" s="26">
        <f t="shared" si="6"/>
        <v>0</v>
      </c>
      <c r="W50" s="20">
        <f t="shared" si="0"/>
        <v>0.001</v>
      </c>
      <c r="X50" s="84">
        <f t="shared" si="1"/>
        <v>3260</v>
      </c>
      <c r="Y50" s="81">
        <f t="shared" si="2"/>
        <v>0</v>
      </c>
      <c r="Z50" s="42"/>
    </row>
    <row r="51" spans="1:26" ht="27.75" customHeight="1">
      <c r="A51" s="33"/>
      <c r="B51" s="33" t="s">
        <v>123</v>
      </c>
      <c r="C51" s="32"/>
      <c r="D51" s="32"/>
      <c r="E51" s="26">
        <f t="shared" si="7"/>
        <v>0</v>
      </c>
      <c r="F51" s="32"/>
      <c r="G51" s="32"/>
      <c r="H51" s="32"/>
      <c r="I51" s="32"/>
      <c r="J51" s="26">
        <f t="shared" si="3"/>
        <v>0</v>
      </c>
      <c r="K51" s="32"/>
      <c r="L51" s="32"/>
      <c r="M51" s="32"/>
      <c r="N51" s="32"/>
      <c r="O51" s="32"/>
      <c r="P51" s="26">
        <f t="shared" si="4"/>
        <v>0</v>
      </c>
      <c r="Q51" s="32"/>
      <c r="R51" s="32"/>
      <c r="S51" s="32"/>
      <c r="T51" s="32"/>
      <c r="U51" s="26">
        <f t="shared" si="5"/>
        <v>0</v>
      </c>
      <c r="V51" s="26">
        <f t="shared" si="6"/>
        <v>0</v>
      </c>
      <c r="W51" s="20">
        <f t="shared" si="0"/>
        <v>0.001</v>
      </c>
      <c r="X51" s="84">
        <f t="shared" si="1"/>
        <v>1770</v>
      </c>
      <c r="Y51" s="81">
        <f t="shared" si="2"/>
        <v>0</v>
      </c>
      <c r="Z51" s="42"/>
    </row>
    <row r="52" spans="1:26" ht="27" customHeight="1">
      <c r="A52" s="33"/>
      <c r="B52" s="33" t="s">
        <v>124</v>
      </c>
      <c r="C52" s="32"/>
      <c r="D52" s="32"/>
      <c r="E52" s="26">
        <f t="shared" si="7"/>
        <v>0</v>
      </c>
      <c r="F52" s="32"/>
      <c r="G52" s="32"/>
      <c r="H52" s="32"/>
      <c r="I52" s="32"/>
      <c r="J52" s="26">
        <f t="shared" si="3"/>
        <v>0</v>
      </c>
      <c r="K52" s="32"/>
      <c r="L52" s="32"/>
      <c r="M52" s="32"/>
      <c r="N52" s="32"/>
      <c r="O52" s="32"/>
      <c r="P52" s="26">
        <f t="shared" si="4"/>
        <v>0</v>
      </c>
      <c r="Q52" s="32"/>
      <c r="R52" s="32"/>
      <c r="S52" s="32"/>
      <c r="T52" s="32"/>
      <c r="U52" s="26">
        <f t="shared" si="5"/>
        <v>0</v>
      </c>
      <c r="V52" s="26">
        <f t="shared" si="6"/>
        <v>0</v>
      </c>
      <c r="W52" s="20">
        <f t="shared" si="0"/>
        <v>0.001</v>
      </c>
      <c r="X52" s="84">
        <f t="shared" si="1"/>
        <v>2285</v>
      </c>
      <c r="Y52" s="81">
        <f t="shared" si="2"/>
        <v>0</v>
      </c>
      <c r="Z52" s="42"/>
    </row>
    <row r="53" spans="1:26" ht="27" customHeight="1">
      <c r="A53" s="33"/>
      <c r="B53" s="33" t="s">
        <v>64</v>
      </c>
      <c r="C53" s="32"/>
      <c r="D53" s="32"/>
      <c r="E53" s="26">
        <f t="shared" si="7"/>
        <v>0</v>
      </c>
      <c r="F53" s="32"/>
      <c r="G53" s="32"/>
      <c r="H53" s="32"/>
      <c r="I53" s="32"/>
      <c r="J53" s="26">
        <f t="shared" si="3"/>
        <v>0</v>
      </c>
      <c r="K53" s="32"/>
      <c r="L53" s="32"/>
      <c r="M53" s="32"/>
      <c r="N53" s="32"/>
      <c r="O53" s="32"/>
      <c r="P53" s="26">
        <f t="shared" si="4"/>
        <v>0</v>
      </c>
      <c r="Q53" s="32"/>
      <c r="R53" s="32"/>
      <c r="S53" s="32"/>
      <c r="T53" s="32"/>
      <c r="U53" s="26">
        <f t="shared" si="5"/>
        <v>0</v>
      </c>
      <c r="V53" s="26">
        <f t="shared" si="6"/>
        <v>0</v>
      </c>
      <c r="W53" s="20">
        <f t="shared" si="0"/>
        <v>0.001</v>
      </c>
      <c r="X53" s="84">
        <f t="shared" si="1"/>
        <v>1525.5</v>
      </c>
      <c r="Y53" s="81">
        <f t="shared" si="2"/>
        <v>0</v>
      </c>
      <c r="Z53" s="42"/>
    </row>
    <row r="54" spans="1:26" ht="27" customHeight="1">
      <c r="A54" s="33"/>
      <c r="B54" s="33" t="s">
        <v>125</v>
      </c>
      <c r="C54" s="32"/>
      <c r="D54" s="32"/>
      <c r="E54" s="26">
        <f t="shared" si="7"/>
        <v>0</v>
      </c>
      <c r="F54" s="32"/>
      <c r="G54" s="32"/>
      <c r="H54" s="32"/>
      <c r="I54" s="32"/>
      <c r="J54" s="26">
        <f t="shared" si="3"/>
        <v>0</v>
      </c>
      <c r="K54" s="32"/>
      <c r="L54" s="32"/>
      <c r="M54" s="32"/>
      <c r="N54" s="32"/>
      <c r="O54" s="32"/>
      <c r="P54" s="26">
        <f t="shared" si="4"/>
        <v>0</v>
      </c>
      <c r="Q54" s="32"/>
      <c r="R54" s="32"/>
      <c r="S54" s="32"/>
      <c r="T54" s="32"/>
      <c r="U54" s="26">
        <f t="shared" si="5"/>
        <v>0</v>
      </c>
      <c r="V54" s="26">
        <f t="shared" si="6"/>
        <v>0</v>
      </c>
      <c r="W54" s="20">
        <f t="shared" si="0"/>
        <v>0.001</v>
      </c>
      <c r="X54" s="84">
        <f t="shared" si="1"/>
        <v>1725</v>
      </c>
      <c r="Y54" s="81">
        <f t="shared" si="2"/>
        <v>0</v>
      </c>
      <c r="Z54" s="42"/>
    </row>
    <row r="55" spans="1:26" ht="27" customHeight="1">
      <c r="A55" s="33"/>
      <c r="B55" s="33" t="s">
        <v>65</v>
      </c>
      <c r="C55" s="32"/>
      <c r="D55" s="32"/>
      <c r="E55" s="26">
        <f t="shared" si="7"/>
        <v>0</v>
      </c>
      <c r="F55" s="32"/>
      <c r="G55" s="32"/>
      <c r="H55" s="32"/>
      <c r="I55" s="32"/>
      <c r="J55" s="26">
        <f t="shared" si="3"/>
        <v>0</v>
      </c>
      <c r="K55" s="32"/>
      <c r="L55" s="32"/>
      <c r="M55" s="32"/>
      <c r="N55" s="32"/>
      <c r="O55" s="32"/>
      <c r="P55" s="26">
        <f t="shared" si="4"/>
        <v>0</v>
      </c>
      <c r="Q55" s="32"/>
      <c r="R55" s="32"/>
      <c r="S55" s="32"/>
      <c r="T55" s="32"/>
      <c r="U55" s="26">
        <f t="shared" si="5"/>
        <v>0</v>
      </c>
      <c r="V55" s="26">
        <f t="shared" si="6"/>
        <v>0</v>
      </c>
      <c r="W55" s="20">
        <f t="shared" si="0"/>
        <v>0.001</v>
      </c>
      <c r="X55" s="84">
        <f t="shared" si="1"/>
        <v>3300</v>
      </c>
      <c r="Y55" s="81">
        <f t="shared" si="2"/>
        <v>0</v>
      </c>
      <c r="Z55" s="42"/>
    </row>
    <row r="56" spans="1:26" ht="27" customHeight="1">
      <c r="A56" s="33"/>
      <c r="B56" s="33" t="s">
        <v>127</v>
      </c>
      <c r="C56" s="32"/>
      <c r="D56" s="32"/>
      <c r="E56" s="26">
        <f t="shared" si="7"/>
        <v>0</v>
      </c>
      <c r="F56" s="32"/>
      <c r="G56" s="32"/>
      <c r="H56" s="32"/>
      <c r="I56" s="32"/>
      <c r="J56" s="26">
        <f t="shared" si="3"/>
        <v>0</v>
      </c>
      <c r="K56" s="32"/>
      <c r="L56" s="32"/>
      <c r="M56" s="32"/>
      <c r="N56" s="32"/>
      <c r="O56" s="32"/>
      <c r="P56" s="26">
        <f t="shared" si="4"/>
        <v>0</v>
      </c>
      <c r="Q56" s="32"/>
      <c r="R56" s="32"/>
      <c r="S56" s="32"/>
      <c r="T56" s="32"/>
      <c r="U56" s="26">
        <f t="shared" si="5"/>
        <v>0</v>
      </c>
      <c r="V56" s="26">
        <f t="shared" si="6"/>
        <v>0</v>
      </c>
      <c r="W56" s="20">
        <f t="shared" si="0"/>
        <v>0.001</v>
      </c>
      <c r="X56" s="84">
        <f t="shared" si="1"/>
        <v>10175</v>
      </c>
      <c r="Y56" s="81">
        <f t="shared" si="2"/>
        <v>0</v>
      </c>
      <c r="Z56" s="42"/>
    </row>
    <row r="57" spans="1:26" ht="27" customHeight="1">
      <c r="A57" s="33"/>
      <c r="B57" s="33" t="s">
        <v>66</v>
      </c>
      <c r="C57" s="32"/>
      <c r="D57" s="32"/>
      <c r="E57" s="26">
        <f t="shared" si="7"/>
        <v>0</v>
      </c>
      <c r="F57" s="32"/>
      <c r="G57" s="32"/>
      <c r="H57" s="32"/>
      <c r="I57" s="32"/>
      <c r="J57" s="26">
        <f t="shared" si="3"/>
        <v>0</v>
      </c>
      <c r="K57" s="32"/>
      <c r="L57" s="32"/>
      <c r="M57" s="32"/>
      <c r="N57" s="32"/>
      <c r="O57" s="32"/>
      <c r="P57" s="26">
        <f t="shared" si="4"/>
        <v>0</v>
      </c>
      <c r="Q57" s="32"/>
      <c r="R57" s="32"/>
      <c r="S57" s="32"/>
      <c r="T57" s="32"/>
      <c r="U57" s="26">
        <f t="shared" si="5"/>
        <v>0</v>
      </c>
      <c r="V57" s="26">
        <f t="shared" si="6"/>
        <v>0</v>
      </c>
      <c r="W57" s="20">
        <f t="shared" si="0"/>
        <v>0.001</v>
      </c>
      <c r="X57" s="84">
        <f t="shared" si="1"/>
        <v>10350</v>
      </c>
      <c r="Y57" s="81">
        <f t="shared" si="2"/>
        <v>0</v>
      </c>
      <c r="Z57" s="42"/>
    </row>
    <row r="58" spans="1:26" ht="27" customHeight="1">
      <c r="A58" s="33"/>
      <c r="B58" s="33" t="s">
        <v>72</v>
      </c>
      <c r="C58" s="32"/>
      <c r="D58" s="32"/>
      <c r="E58" s="26">
        <f t="shared" si="7"/>
        <v>0</v>
      </c>
      <c r="F58" s="32"/>
      <c r="G58" s="32"/>
      <c r="H58" s="32"/>
      <c r="I58" s="32"/>
      <c r="J58" s="26">
        <f t="shared" si="3"/>
        <v>0</v>
      </c>
      <c r="K58" s="32"/>
      <c r="L58" s="32"/>
      <c r="M58" s="32"/>
      <c r="N58" s="32"/>
      <c r="O58" s="32"/>
      <c r="P58" s="26">
        <f t="shared" si="4"/>
        <v>0</v>
      </c>
      <c r="Q58" s="32"/>
      <c r="R58" s="32"/>
      <c r="S58" s="32"/>
      <c r="T58" s="32"/>
      <c r="U58" s="26">
        <f t="shared" si="5"/>
        <v>0</v>
      </c>
      <c r="V58" s="26">
        <f t="shared" si="6"/>
        <v>0</v>
      </c>
      <c r="W58" s="20">
        <f t="shared" si="0"/>
        <v>0.001</v>
      </c>
      <c r="X58" s="84" t="e">
        <f t="shared" si="1"/>
        <v>#N/A</v>
      </c>
      <c r="Y58" s="81" t="e">
        <f t="shared" si="2"/>
        <v>#N/A</v>
      </c>
      <c r="Z58" s="42"/>
    </row>
    <row r="59" spans="1:26" ht="27" customHeight="1">
      <c r="A59" s="33"/>
      <c r="B59" s="33" t="s">
        <v>72</v>
      </c>
      <c r="C59" s="32"/>
      <c r="D59" s="32"/>
      <c r="E59" s="26">
        <f t="shared" si="7"/>
        <v>0</v>
      </c>
      <c r="F59" s="32"/>
      <c r="G59" s="32"/>
      <c r="H59" s="32"/>
      <c r="I59" s="32"/>
      <c r="J59" s="26">
        <f t="shared" si="3"/>
        <v>0</v>
      </c>
      <c r="K59" s="32"/>
      <c r="L59" s="32"/>
      <c r="M59" s="32"/>
      <c r="N59" s="32"/>
      <c r="O59" s="32"/>
      <c r="P59" s="26">
        <f t="shared" si="4"/>
        <v>0</v>
      </c>
      <c r="Q59" s="32"/>
      <c r="R59" s="32"/>
      <c r="S59" s="32"/>
      <c r="T59" s="32"/>
      <c r="U59" s="26">
        <f t="shared" si="5"/>
        <v>0</v>
      </c>
      <c r="V59" s="26">
        <f t="shared" si="6"/>
        <v>0</v>
      </c>
      <c r="W59" s="20">
        <f t="shared" si="0"/>
        <v>0.001</v>
      </c>
      <c r="X59" s="84" t="e">
        <f t="shared" si="1"/>
        <v>#N/A</v>
      </c>
      <c r="Y59" s="81" t="e">
        <f t="shared" si="2"/>
        <v>#N/A</v>
      </c>
      <c r="Z59" s="42"/>
    </row>
    <row r="60" spans="1:26" ht="27" customHeight="1">
      <c r="A60" s="33"/>
      <c r="B60" s="33" t="s">
        <v>72</v>
      </c>
      <c r="C60" s="32"/>
      <c r="D60" s="32"/>
      <c r="E60" s="26">
        <f t="shared" si="7"/>
        <v>0</v>
      </c>
      <c r="F60" s="32"/>
      <c r="G60" s="32"/>
      <c r="H60" s="32"/>
      <c r="I60" s="32"/>
      <c r="J60" s="26">
        <f t="shared" si="3"/>
        <v>0</v>
      </c>
      <c r="K60" s="32"/>
      <c r="L60" s="32"/>
      <c r="M60" s="32"/>
      <c r="N60" s="32"/>
      <c r="O60" s="32"/>
      <c r="P60" s="26">
        <f t="shared" si="4"/>
        <v>0</v>
      </c>
      <c r="Q60" s="32"/>
      <c r="R60" s="32"/>
      <c r="S60" s="32"/>
      <c r="T60" s="32"/>
      <c r="U60" s="26">
        <f t="shared" si="5"/>
        <v>0</v>
      </c>
      <c r="V60" s="26">
        <f t="shared" si="6"/>
        <v>0</v>
      </c>
      <c r="W60" s="20">
        <f t="shared" si="0"/>
        <v>0.001</v>
      </c>
      <c r="X60" s="84" t="e">
        <f t="shared" si="1"/>
        <v>#N/A</v>
      </c>
      <c r="Y60" s="81" t="e">
        <f t="shared" si="2"/>
        <v>#N/A</v>
      </c>
      <c r="Z60" s="42"/>
    </row>
    <row r="61" spans="1:26" ht="26.25" customHeight="1" thickBot="1">
      <c r="A61" s="33"/>
      <c r="B61" s="33" t="s">
        <v>72</v>
      </c>
      <c r="C61" s="32"/>
      <c r="D61" s="32"/>
      <c r="E61" s="26">
        <f t="shared" si="7"/>
        <v>0</v>
      </c>
      <c r="F61" s="32"/>
      <c r="G61" s="32"/>
      <c r="H61" s="32"/>
      <c r="I61" s="32"/>
      <c r="J61" s="26">
        <f t="shared" si="3"/>
        <v>0</v>
      </c>
      <c r="K61" s="32"/>
      <c r="L61" s="32"/>
      <c r="M61" s="32"/>
      <c r="N61" s="32"/>
      <c r="O61" s="32"/>
      <c r="P61" s="26">
        <f t="shared" si="4"/>
        <v>0</v>
      </c>
      <c r="Q61" s="32"/>
      <c r="R61" s="32"/>
      <c r="S61" s="32"/>
      <c r="T61" s="32"/>
      <c r="U61" s="26">
        <f t="shared" si="5"/>
        <v>0</v>
      </c>
      <c r="V61" s="26">
        <f t="shared" si="6"/>
        <v>0</v>
      </c>
      <c r="W61" s="20">
        <f t="shared" si="0"/>
        <v>0.001</v>
      </c>
      <c r="X61" s="84" t="e">
        <f t="shared" si="1"/>
        <v>#N/A</v>
      </c>
      <c r="Y61" s="81" t="e">
        <f t="shared" si="2"/>
        <v>#N/A</v>
      </c>
      <c r="Z61" s="42"/>
    </row>
    <row r="62" spans="1:26" ht="18.75" customHeight="1" thickBot="1">
      <c r="A62" s="34" t="s">
        <v>92</v>
      </c>
      <c r="B62" s="27"/>
      <c r="C62" s="41"/>
      <c r="D62" s="41"/>
      <c r="E62" s="41"/>
      <c r="F62" s="41"/>
      <c r="G62" s="41"/>
      <c r="H62" s="41"/>
      <c r="I62" s="41"/>
      <c r="J62" s="41"/>
      <c r="K62" s="41"/>
      <c r="L62" s="41"/>
      <c r="M62" s="41"/>
      <c r="N62" s="41"/>
      <c r="O62" s="41"/>
      <c r="P62" s="41"/>
      <c r="Q62" s="41"/>
      <c r="R62" s="41"/>
      <c r="S62" s="41"/>
      <c r="T62" s="41"/>
      <c r="U62" s="41"/>
      <c r="V62" s="41"/>
      <c r="W62" s="34" t="s">
        <v>443</v>
      </c>
      <c r="X62" s="85"/>
      <c r="Y62" s="86" t="e">
        <f>SUM(Y44:Y61)</f>
        <v>#N/A</v>
      </c>
      <c r="Z62" s="42"/>
    </row>
    <row r="63" spans="1:26" ht="12.75">
      <c r="A63" s="89" t="s">
        <v>341</v>
      </c>
      <c r="B63" s="48"/>
      <c r="C63" s="48"/>
      <c r="D63" s="48"/>
      <c r="E63" s="48"/>
      <c r="F63" s="48"/>
      <c r="G63" s="48"/>
      <c r="H63" s="48"/>
      <c r="I63" s="48"/>
      <c r="J63" s="48"/>
      <c r="K63" s="48"/>
      <c r="L63" s="48"/>
      <c r="M63" s="48"/>
      <c r="N63" s="48"/>
      <c r="O63" s="48"/>
      <c r="P63" s="48"/>
      <c r="Q63" s="48"/>
      <c r="R63" s="48"/>
      <c r="S63" s="48"/>
      <c r="T63" s="48"/>
      <c r="U63" s="48"/>
      <c r="V63" s="48"/>
      <c r="W63" s="41"/>
      <c r="X63" s="41"/>
      <c r="Y63" s="41"/>
      <c r="Z63" s="42"/>
    </row>
    <row r="64" spans="1:26" ht="12.75" customHeight="1" thickBot="1">
      <c r="A64" s="90"/>
      <c r="B64" s="50"/>
      <c r="C64" s="50"/>
      <c r="D64" s="50"/>
      <c r="E64" s="50"/>
      <c r="F64" s="50"/>
      <c r="G64" s="50"/>
      <c r="H64" s="50"/>
      <c r="I64" s="50"/>
      <c r="J64" s="50"/>
      <c r="K64" s="50"/>
      <c r="L64" s="50"/>
      <c r="M64" s="50"/>
      <c r="N64" s="50"/>
      <c r="O64" s="50"/>
      <c r="P64" s="50"/>
      <c r="Q64" s="50"/>
      <c r="R64" s="50"/>
      <c r="S64" s="50"/>
      <c r="T64" s="50"/>
      <c r="U64" s="50"/>
      <c r="V64" s="50"/>
      <c r="W64" s="50"/>
      <c r="X64" s="50"/>
      <c r="Y64" s="50"/>
      <c r="Z64" s="52"/>
    </row>
    <row r="65" spans="2:23" ht="12.75">
      <c r="B65" s="28"/>
      <c r="C65" s="29"/>
      <c r="D65" s="29"/>
      <c r="E65" s="28"/>
      <c r="F65" s="29"/>
      <c r="G65" s="29"/>
      <c r="H65" s="29"/>
      <c r="I65" s="29"/>
      <c r="J65" s="28"/>
      <c r="K65" s="29"/>
      <c r="L65" s="29"/>
      <c r="M65" s="29"/>
      <c r="N65" s="29"/>
      <c r="O65" s="29"/>
      <c r="P65" s="28"/>
      <c r="Q65" s="28"/>
      <c r="R65" s="28"/>
      <c r="S65" s="28"/>
      <c r="T65" s="28"/>
      <c r="U65" s="28"/>
      <c r="V65" s="28"/>
      <c r="W65" s="28"/>
    </row>
    <row r="66" spans="3:23" ht="12.75">
      <c r="C66" s="29"/>
      <c r="D66" s="29"/>
      <c r="E66" s="29"/>
      <c r="F66" s="29"/>
      <c r="G66" s="29"/>
      <c r="H66" s="29"/>
      <c r="I66" s="29"/>
      <c r="J66" s="29"/>
      <c r="K66" s="29"/>
      <c r="L66" s="29"/>
      <c r="M66" s="29"/>
      <c r="N66" s="29"/>
      <c r="O66" s="29"/>
      <c r="P66" s="29"/>
      <c r="Q66" s="29"/>
      <c r="R66" s="29"/>
      <c r="S66" s="29"/>
      <c r="T66" s="29"/>
      <c r="U66" s="29"/>
      <c r="V66" s="29"/>
      <c r="W66" s="29"/>
    </row>
  </sheetData>
  <mergeCells count="32">
    <mergeCell ref="J42:J43"/>
    <mergeCell ref="G42:G43"/>
    <mergeCell ref="I42:I43"/>
    <mergeCell ref="K42:K43"/>
    <mergeCell ref="H42:H43"/>
    <mergeCell ref="A27:F27"/>
    <mergeCell ref="V40:Y40"/>
    <mergeCell ref="C40:E40"/>
    <mergeCell ref="F40:J40"/>
    <mergeCell ref="Q40:U40"/>
    <mergeCell ref="A40:B40"/>
    <mergeCell ref="A42:A43"/>
    <mergeCell ref="D42:D43"/>
    <mergeCell ref="F42:F43"/>
    <mergeCell ref="B42:B43"/>
    <mergeCell ref="C42:C43"/>
    <mergeCell ref="E42:E43"/>
    <mergeCell ref="Y42:Y43"/>
    <mergeCell ref="P42:P43"/>
    <mergeCell ref="V42:V43"/>
    <mergeCell ref="W42:W43"/>
    <mergeCell ref="X42:X43"/>
    <mergeCell ref="R42:R43"/>
    <mergeCell ref="S42:S43"/>
    <mergeCell ref="T42:T43"/>
    <mergeCell ref="U42:U43"/>
    <mergeCell ref="L42:L43"/>
    <mergeCell ref="K40:P40"/>
    <mergeCell ref="Q42:Q43"/>
    <mergeCell ref="N42:N43"/>
    <mergeCell ref="O42:O43"/>
    <mergeCell ref="M42:M43"/>
  </mergeCells>
  <printOptions/>
  <pageMargins left="0.75" right="0.75" top="1" bottom="1" header="0.5" footer="0.5"/>
  <pageSetup fitToHeight="1" fitToWidth="1" horizontalDpi="600" verticalDpi="600" orientation="landscape" scale="24" r:id="rId1"/>
  <headerFooter alignWithMargins="0">
    <oddHeader>&amp;C&amp;A</oddHeader>
    <oddFooter>&amp;L&amp;F&amp;CPage &amp;P&amp;R&amp;D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workbookViewId="0" topLeftCell="A4">
      <selection activeCell="C7" sqref="C7"/>
    </sheetView>
  </sheetViews>
  <sheetFormatPr defaultColWidth="9.140625" defaultRowHeight="12.75"/>
  <cols>
    <col min="1" max="1" width="4.00390625" style="19" customWidth="1"/>
    <col min="2" max="2" width="9.140625" style="19" customWidth="1"/>
    <col min="3" max="3" width="103.421875" style="19" customWidth="1"/>
    <col min="4" max="16384" width="9.140625" style="19" customWidth="1"/>
  </cols>
  <sheetData>
    <row r="1" spans="1:6" ht="15.75">
      <c r="A1" s="197" t="s">
        <v>347</v>
      </c>
      <c r="B1" s="198"/>
      <c r="C1" s="198"/>
      <c r="D1" s="198"/>
      <c r="E1" s="198"/>
      <c r="F1" s="198"/>
    </row>
    <row r="3" spans="2:3" ht="15.75" customHeight="1">
      <c r="B3" s="14" t="s">
        <v>7</v>
      </c>
      <c r="C3" s="13"/>
    </row>
    <row r="4" spans="2:3" ht="12.75" customHeight="1">
      <c r="B4" s="22"/>
      <c r="C4" s="54" t="s">
        <v>350</v>
      </c>
    </row>
    <row r="5" spans="2:3" ht="12.75" customHeight="1">
      <c r="B5" s="13"/>
      <c r="C5" s="54" t="s">
        <v>349</v>
      </c>
    </row>
    <row r="6" spans="2:3" ht="12.75" customHeight="1">
      <c r="B6" s="13"/>
      <c r="C6" s="54" t="s">
        <v>294</v>
      </c>
    </row>
    <row r="7" spans="2:3" ht="12.75" customHeight="1">
      <c r="B7" s="13"/>
      <c r="C7" s="60" t="s">
        <v>280</v>
      </c>
    </row>
    <row r="8" spans="2:3" ht="12.75" customHeight="1">
      <c r="B8" s="13"/>
      <c r="C8" s="54" t="s">
        <v>351</v>
      </c>
    </row>
    <row r="9" spans="2:3" ht="12.75" customHeight="1">
      <c r="B9" s="3"/>
      <c r="C9" s="54" t="s">
        <v>281</v>
      </c>
    </row>
    <row r="10" spans="2:3" ht="12.75" customHeight="1">
      <c r="B10" s="3"/>
      <c r="C10" s="54" t="s">
        <v>282</v>
      </c>
    </row>
    <row r="11" spans="2:3" ht="12.75" customHeight="1">
      <c r="B11" s="3"/>
      <c r="C11" s="54" t="s">
        <v>354</v>
      </c>
    </row>
    <row r="12" spans="2:3" ht="12.75" customHeight="1">
      <c r="B12" s="3"/>
      <c r="C12" s="55" t="s">
        <v>355</v>
      </c>
    </row>
    <row r="13" spans="2:3" ht="12.75" customHeight="1">
      <c r="B13" s="3"/>
      <c r="C13" s="60"/>
    </row>
    <row r="14" spans="2:3" ht="38.25" customHeight="1">
      <c r="B14" s="3"/>
      <c r="C14" s="93" t="s">
        <v>263</v>
      </c>
    </row>
    <row r="16" spans="2:3" ht="12.75">
      <c r="B16" s="59" t="s">
        <v>164</v>
      </c>
      <c r="C16" s="59" t="s">
        <v>165</v>
      </c>
    </row>
    <row r="17" spans="2:3" ht="38.25" customHeight="1">
      <c r="B17" s="58">
        <v>1</v>
      </c>
      <c r="C17" s="25" t="s">
        <v>406</v>
      </c>
    </row>
    <row r="18" spans="2:3" ht="25.5" customHeight="1">
      <c r="B18" s="58">
        <v>2</v>
      </c>
      <c r="C18" s="25" t="s">
        <v>301</v>
      </c>
    </row>
    <row r="19" spans="2:3" ht="38.25" customHeight="1">
      <c r="B19" s="58">
        <v>3</v>
      </c>
      <c r="C19" s="25" t="s">
        <v>292</v>
      </c>
    </row>
    <row r="20" spans="2:3" ht="12.75">
      <c r="B20" s="58">
        <v>4</v>
      </c>
      <c r="C20" s="25" t="s">
        <v>325</v>
      </c>
    </row>
    <row r="21" spans="2:3" ht="12.75">
      <c r="B21" s="58">
        <v>5</v>
      </c>
      <c r="C21" s="25" t="s">
        <v>286</v>
      </c>
    </row>
    <row r="22" spans="2:3" ht="12.75">
      <c r="B22" s="58">
        <v>6</v>
      </c>
      <c r="C22" s="5" t="s">
        <v>287</v>
      </c>
    </row>
    <row r="23" spans="2:3" ht="12.75">
      <c r="B23" s="58">
        <v>7</v>
      </c>
      <c r="C23" s="5" t="s">
        <v>328</v>
      </c>
    </row>
    <row r="24" spans="2:3" ht="64.5" customHeight="1">
      <c r="B24" s="58">
        <v>8</v>
      </c>
      <c r="C24" s="25" t="s">
        <v>293</v>
      </c>
    </row>
    <row r="25" spans="2:3" ht="12.75">
      <c r="B25" s="58">
        <v>9</v>
      </c>
      <c r="C25" s="5" t="s">
        <v>284</v>
      </c>
    </row>
    <row r="26" spans="2:3" ht="25.5" customHeight="1">
      <c r="B26" s="58">
        <v>10</v>
      </c>
      <c r="C26" s="25" t="s">
        <v>285</v>
      </c>
    </row>
    <row r="27" spans="2:3" ht="12.75">
      <c r="B27" s="58">
        <v>11</v>
      </c>
      <c r="C27" s="25" t="s">
        <v>330</v>
      </c>
    </row>
    <row r="28" spans="2:3" ht="25.5">
      <c r="B28" s="58">
        <v>12</v>
      </c>
      <c r="C28" s="25" t="s">
        <v>331</v>
      </c>
    </row>
    <row r="29" spans="2:3" ht="12.75">
      <c r="B29" s="58">
        <v>13</v>
      </c>
      <c r="C29" s="5" t="s">
        <v>332</v>
      </c>
    </row>
    <row r="30" spans="2:3" ht="12.75" customHeight="1">
      <c r="B30" s="58">
        <v>14</v>
      </c>
      <c r="C30" s="25" t="s">
        <v>306</v>
      </c>
    </row>
    <row r="31" spans="2:3" ht="25.5" customHeight="1">
      <c r="B31" s="58">
        <v>15</v>
      </c>
      <c r="C31" s="25" t="s">
        <v>290</v>
      </c>
    </row>
    <row r="32" spans="2:3" ht="38.25" customHeight="1">
      <c r="B32" s="58">
        <v>16</v>
      </c>
      <c r="C32" s="25" t="s">
        <v>291</v>
      </c>
    </row>
    <row r="33" spans="2:3" ht="25.5" customHeight="1">
      <c r="B33" s="58">
        <v>17</v>
      </c>
      <c r="C33" s="25" t="s">
        <v>91</v>
      </c>
    </row>
    <row r="34" spans="2:3" ht="12.75">
      <c r="B34" s="58">
        <v>18</v>
      </c>
      <c r="C34" s="5" t="s">
        <v>322</v>
      </c>
    </row>
    <row r="35" spans="2:3" ht="12.75">
      <c r="B35" s="58">
        <v>19</v>
      </c>
      <c r="C35" s="5" t="s">
        <v>323</v>
      </c>
    </row>
    <row r="37" ht="38.25" customHeight="1">
      <c r="C37" s="97" t="s">
        <v>283</v>
      </c>
    </row>
  </sheetData>
  <mergeCells count="1">
    <mergeCell ref="A1:F1"/>
  </mergeCells>
  <printOptions/>
  <pageMargins left="0.75" right="0.75" top="1" bottom="1" header="0.5" footer="0.5"/>
  <pageSetup fitToHeight="1" fitToWidth="1" horizontalDpi="600" verticalDpi="600" orientation="portrait" scale="67" r:id="rId1"/>
</worksheet>
</file>

<file path=xl/worksheets/sheet7.xml><?xml version="1.0" encoding="utf-8"?>
<worksheet xmlns="http://schemas.openxmlformats.org/spreadsheetml/2006/main" xmlns:r="http://schemas.openxmlformats.org/officeDocument/2006/relationships">
  <sheetPr>
    <pageSetUpPr fitToPage="1"/>
  </sheetPr>
  <dimension ref="A1:R60"/>
  <sheetViews>
    <sheetView workbookViewId="0" topLeftCell="A1">
      <selection activeCell="H25" sqref="H25"/>
    </sheetView>
  </sheetViews>
  <sheetFormatPr defaultColWidth="9.140625" defaultRowHeight="12.75"/>
  <cols>
    <col min="1" max="17" width="19.7109375" style="0" customWidth="1"/>
    <col min="18" max="18" width="10.7109375" style="0" customWidth="1"/>
    <col min="19" max="16384" width="8.8515625" style="0" customWidth="1"/>
  </cols>
  <sheetData>
    <row r="1" spans="1:8" ht="15.75">
      <c r="A1" s="10" t="s">
        <v>348</v>
      </c>
      <c r="B1" s="10"/>
      <c r="C1" s="10"/>
      <c r="D1" s="10"/>
      <c r="E1" s="10"/>
      <c r="F1" s="10"/>
      <c r="G1" s="10"/>
      <c r="H1" s="10"/>
    </row>
    <row r="2" spans="1:8" ht="12.75" customHeight="1">
      <c r="A2" s="10"/>
      <c r="B2" s="10"/>
      <c r="C2" s="10"/>
      <c r="D2" s="10"/>
      <c r="E2" s="10"/>
      <c r="F2" s="10"/>
      <c r="G2" s="10"/>
      <c r="H2" s="10"/>
    </row>
    <row r="3" spans="1:8" ht="15.75">
      <c r="A3" s="11" t="s">
        <v>109</v>
      </c>
      <c r="B3" s="2"/>
      <c r="C3" s="2"/>
      <c r="D3" s="2"/>
      <c r="E3" s="2"/>
      <c r="F3" s="2"/>
      <c r="G3" s="2"/>
      <c r="H3" s="2"/>
    </row>
    <row r="4" spans="1:9" ht="12.75">
      <c r="A4" s="3"/>
      <c r="B4" s="3"/>
      <c r="C4" s="3"/>
      <c r="D4" s="3"/>
      <c r="E4" s="3"/>
      <c r="F4" s="3"/>
      <c r="G4" s="3"/>
      <c r="H4" s="3"/>
      <c r="I4" s="3"/>
    </row>
    <row r="5" spans="1:9" ht="25.5" customHeight="1">
      <c r="A5" s="14" t="s">
        <v>53</v>
      </c>
      <c r="B5" s="14"/>
      <c r="C5" s="14"/>
      <c r="D5" s="14"/>
      <c r="E5" s="14"/>
      <c r="F5" s="14"/>
      <c r="G5" s="3"/>
      <c r="H5" s="159"/>
      <c r="I5" s="3"/>
    </row>
    <row r="6" spans="1:9" ht="12.75">
      <c r="A6" s="3"/>
      <c r="B6" s="3"/>
      <c r="C6" s="3"/>
      <c r="D6" s="3"/>
      <c r="E6" s="3"/>
      <c r="F6" s="3"/>
      <c r="G6" s="3"/>
      <c r="H6" s="3"/>
      <c r="I6" s="3"/>
    </row>
    <row r="7" spans="1:8" ht="12.75">
      <c r="A7" s="13" t="s">
        <v>93</v>
      </c>
      <c r="B7" s="13"/>
      <c r="C7" s="13"/>
      <c r="D7" s="13"/>
      <c r="F7" s="13"/>
      <c r="G7" s="13"/>
      <c r="H7" s="13"/>
    </row>
    <row r="8" spans="1:7" ht="12.75">
      <c r="A8" s="22"/>
      <c r="B8" s="54" t="s">
        <v>350</v>
      </c>
      <c r="C8" s="23"/>
      <c r="D8" s="13"/>
      <c r="E8" s="54"/>
      <c r="F8" s="13"/>
      <c r="G8" s="13"/>
    </row>
    <row r="9" spans="1:7" ht="12.75">
      <c r="A9" s="13"/>
      <c r="B9" s="54" t="s">
        <v>349</v>
      </c>
      <c r="C9" s="23"/>
      <c r="D9" s="13"/>
      <c r="E9" s="54"/>
      <c r="F9" s="13"/>
      <c r="G9" s="13"/>
    </row>
    <row r="10" spans="1:7" ht="12.75">
      <c r="A10" s="13"/>
      <c r="B10" s="54" t="s">
        <v>405</v>
      </c>
      <c r="C10" s="23"/>
      <c r="D10" s="13"/>
      <c r="E10" s="54"/>
      <c r="F10" s="13"/>
      <c r="G10" s="13"/>
    </row>
    <row r="11" spans="1:7" ht="12.75">
      <c r="A11" s="13"/>
      <c r="B11" s="60" t="s">
        <v>422</v>
      </c>
      <c r="C11" s="15"/>
      <c r="D11" s="13"/>
      <c r="E11" s="60"/>
      <c r="F11" s="13"/>
      <c r="G11" s="13"/>
    </row>
    <row r="12" spans="1:7" ht="12.75">
      <c r="A12" s="3"/>
      <c r="B12" s="54" t="s">
        <v>351</v>
      </c>
      <c r="C12" s="13"/>
      <c r="D12" s="13"/>
      <c r="E12" s="54"/>
      <c r="F12" s="13"/>
      <c r="G12" s="3"/>
    </row>
    <row r="13" spans="1:7" ht="12.75">
      <c r="A13" s="3"/>
      <c r="B13" s="54" t="s">
        <v>352</v>
      </c>
      <c r="C13" s="3"/>
      <c r="D13" s="3"/>
      <c r="E13" s="54"/>
      <c r="F13" s="3"/>
      <c r="G13" s="3"/>
    </row>
    <row r="14" spans="1:7" ht="12.75">
      <c r="A14" s="3"/>
      <c r="B14" s="54" t="s">
        <v>353</v>
      </c>
      <c r="C14" s="3"/>
      <c r="D14" s="3"/>
      <c r="E14" s="54"/>
      <c r="F14" s="3"/>
      <c r="G14" s="3"/>
    </row>
    <row r="15" spans="1:7" ht="12.75">
      <c r="A15" s="3"/>
      <c r="B15" s="54" t="s">
        <v>354</v>
      </c>
      <c r="C15" s="3"/>
      <c r="D15" s="3"/>
      <c r="E15" s="54"/>
      <c r="F15" s="3"/>
      <c r="G15" s="3"/>
    </row>
    <row r="16" spans="1:7" ht="12.75">
      <c r="A16" s="3"/>
      <c r="B16" s="55" t="s">
        <v>355</v>
      </c>
      <c r="C16" s="3"/>
      <c r="D16" s="3"/>
      <c r="E16" s="55"/>
      <c r="F16" s="3"/>
      <c r="G16" s="3"/>
    </row>
    <row r="17" spans="1:8" ht="12.75">
      <c r="A17" s="3"/>
      <c r="B17" s="3"/>
      <c r="C17" s="3"/>
      <c r="D17" s="3"/>
      <c r="E17" s="3"/>
      <c r="F17" s="3"/>
      <c r="G17" s="3"/>
      <c r="H17" s="29"/>
    </row>
    <row r="18" spans="1:7" ht="12.75">
      <c r="A18" s="3" t="s">
        <v>166</v>
      </c>
      <c r="B18" s="13"/>
      <c r="C18" s="13"/>
      <c r="D18" s="13"/>
      <c r="E18" s="13"/>
      <c r="F18" s="13"/>
      <c r="G18" s="13"/>
    </row>
    <row r="19" spans="1:3" ht="12.75">
      <c r="A19" s="3"/>
      <c r="C19" s="3"/>
    </row>
    <row r="20" spans="1:7" ht="12.75" customHeight="1">
      <c r="A20" s="14" t="s">
        <v>108</v>
      </c>
      <c r="B20" s="24"/>
      <c r="C20" s="24"/>
      <c r="D20" s="24"/>
      <c r="E20" s="24"/>
      <c r="F20" s="24"/>
      <c r="G20" s="24"/>
    </row>
    <row r="21" spans="1:8" ht="12.75">
      <c r="A21" s="204"/>
      <c r="B21" s="204"/>
      <c r="C21" s="204"/>
      <c r="D21" s="204"/>
      <c r="E21" s="204"/>
      <c r="F21" s="204"/>
      <c r="G21" s="204"/>
      <c r="H21" s="204"/>
    </row>
    <row r="22" spans="6:11" ht="12.75">
      <c r="F22" s="3"/>
      <c r="H22" s="3"/>
      <c r="I22" s="3"/>
      <c r="J22" s="3"/>
      <c r="K22" s="3"/>
    </row>
    <row r="23" spans="1:11" ht="12.75">
      <c r="A23" s="1" t="s">
        <v>102</v>
      </c>
      <c r="B23" s="3"/>
      <c r="C23" s="3"/>
      <c r="F23" s="3"/>
      <c r="H23" s="3"/>
      <c r="I23" s="3"/>
      <c r="J23" s="3"/>
      <c r="K23" s="3"/>
    </row>
    <row r="24" spans="1:11" ht="12.75">
      <c r="A24" s="13" t="s">
        <v>103</v>
      </c>
      <c r="B24" s="6"/>
      <c r="F24" s="3"/>
      <c r="G24" s="3"/>
      <c r="H24" s="3"/>
      <c r="I24" s="3"/>
      <c r="J24" s="3"/>
      <c r="K24" s="3"/>
    </row>
    <row r="25" spans="1:11" ht="12.75">
      <c r="A25" s="13" t="s">
        <v>104</v>
      </c>
      <c r="B25" s="7"/>
      <c r="F25" s="3"/>
      <c r="G25" s="3"/>
      <c r="H25" s="3"/>
      <c r="I25" s="3"/>
      <c r="J25" s="3"/>
      <c r="K25" s="3"/>
    </row>
    <row r="26" spans="1:11" ht="12.75">
      <c r="A26" s="13" t="s">
        <v>105</v>
      </c>
      <c r="B26" s="8"/>
      <c r="F26" s="3"/>
      <c r="G26" s="3"/>
      <c r="H26" s="3"/>
      <c r="I26" s="3"/>
      <c r="J26" s="3"/>
      <c r="K26" s="3"/>
    </row>
    <row r="27" spans="1:2" ht="12.75">
      <c r="A27" s="13" t="s">
        <v>106</v>
      </c>
      <c r="B27" s="9"/>
    </row>
    <row r="28" spans="1:8" ht="12.75">
      <c r="A28" s="15"/>
      <c r="B28" s="15"/>
      <c r="C28" s="15"/>
      <c r="D28" s="15"/>
      <c r="E28" s="15"/>
      <c r="F28" s="15"/>
      <c r="G28" s="15"/>
      <c r="H28" s="15"/>
    </row>
    <row r="29" spans="1:8" ht="13.5" thickBot="1">
      <c r="A29" s="15"/>
      <c r="B29" s="15"/>
      <c r="C29" s="15"/>
      <c r="D29" s="15"/>
      <c r="E29" s="15"/>
      <c r="F29" s="15"/>
      <c r="G29" s="15"/>
      <c r="H29" s="15"/>
    </row>
    <row r="30" spans="1:18" ht="15.75">
      <c r="A30" s="16"/>
      <c r="B30" s="39"/>
      <c r="C30" s="17"/>
      <c r="D30" s="18"/>
      <c r="E30" s="18"/>
      <c r="F30" s="18"/>
      <c r="G30" s="18"/>
      <c r="H30" s="18"/>
      <c r="I30" s="39"/>
      <c r="J30" s="39"/>
      <c r="K30" s="39"/>
      <c r="L30" s="39"/>
      <c r="M30" s="39"/>
      <c r="N30" s="39"/>
      <c r="O30" s="39"/>
      <c r="P30" s="39"/>
      <c r="Q30" s="39"/>
      <c r="R30" s="40"/>
    </row>
    <row r="31" spans="1:18" ht="15.75">
      <c r="A31" s="88" t="s">
        <v>356</v>
      </c>
      <c r="B31" s="12"/>
      <c r="C31" s="12"/>
      <c r="D31" s="12"/>
      <c r="E31" s="12"/>
      <c r="F31" s="12"/>
      <c r="G31" s="12"/>
      <c r="H31" s="41"/>
      <c r="I31" s="41"/>
      <c r="J31" s="41"/>
      <c r="K31" s="41"/>
      <c r="L31" s="41"/>
      <c r="M31" s="41"/>
      <c r="N31" s="41"/>
      <c r="O31" s="41"/>
      <c r="P31" s="41"/>
      <c r="Q31" s="41"/>
      <c r="R31" s="42"/>
    </row>
    <row r="32" spans="1:18" ht="15.75">
      <c r="A32" s="88"/>
      <c r="B32" s="12"/>
      <c r="C32" s="12"/>
      <c r="D32" s="12"/>
      <c r="E32" s="12"/>
      <c r="F32" s="12"/>
      <c r="G32" s="12"/>
      <c r="H32" s="41"/>
      <c r="I32" s="41"/>
      <c r="J32" s="41"/>
      <c r="K32" s="41"/>
      <c r="L32" s="41"/>
      <c r="M32" s="41"/>
      <c r="N32" s="41"/>
      <c r="O32" s="41"/>
      <c r="P32" s="41"/>
      <c r="Q32" s="41"/>
      <c r="R32" s="42"/>
    </row>
    <row r="33" spans="1:18" ht="15.75" customHeight="1">
      <c r="A33" s="44" t="s">
        <v>112</v>
      </c>
      <c r="B33" s="44" t="s">
        <v>113</v>
      </c>
      <c r="C33" s="44" t="s">
        <v>114</v>
      </c>
      <c r="D33" s="44" t="s">
        <v>128</v>
      </c>
      <c r="E33" s="44" t="s">
        <v>129</v>
      </c>
      <c r="F33" s="44" t="s">
        <v>130</v>
      </c>
      <c r="G33" s="44" t="s">
        <v>131</v>
      </c>
      <c r="H33" s="44" t="s">
        <v>154</v>
      </c>
      <c r="I33" s="44" t="s">
        <v>155</v>
      </c>
      <c r="J33" s="44" t="s">
        <v>156</v>
      </c>
      <c r="K33" s="44" t="s">
        <v>157</v>
      </c>
      <c r="L33" s="44" t="s">
        <v>158</v>
      </c>
      <c r="M33" s="44" t="s">
        <v>159</v>
      </c>
      <c r="N33" s="44" t="s">
        <v>160</v>
      </c>
      <c r="O33" s="44" t="s">
        <v>161</v>
      </c>
      <c r="P33" s="44" t="s">
        <v>162</v>
      </c>
      <c r="Q33" s="44" t="s">
        <v>163</v>
      </c>
      <c r="R33" s="42"/>
    </row>
    <row r="34" spans="1:18" ht="19.5" customHeight="1">
      <c r="A34" s="206" t="s">
        <v>22</v>
      </c>
      <c r="B34" s="207"/>
      <c r="C34" s="206" t="s">
        <v>312</v>
      </c>
      <c r="D34" s="212"/>
      <c r="E34" s="212"/>
      <c r="F34" s="212"/>
      <c r="G34" s="207"/>
      <c r="H34" s="92" t="s">
        <v>316</v>
      </c>
      <c r="I34" s="206" t="s">
        <v>317</v>
      </c>
      <c r="J34" s="213"/>
      <c r="K34" s="212"/>
      <c r="L34" s="212"/>
      <c r="M34" s="214"/>
      <c r="N34" s="205" t="s">
        <v>76</v>
      </c>
      <c r="O34" s="205"/>
      <c r="P34" s="205"/>
      <c r="Q34" s="205"/>
      <c r="R34" s="45"/>
    </row>
    <row r="35" spans="1:18" ht="19.5" customHeight="1">
      <c r="A35" s="35" t="s">
        <v>96</v>
      </c>
      <c r="B35" s="35" t="s">
        <v>98</v>
      </c>
      <c r="C35" s="36" t="s">
        <v>99</v>
      </c>
      <c r="D35" s="36" t="s">
        <v>100</v>
      </c>
      <c r="E35" s="36" t="s">
        <v>101</v>
      </c>
      <c r="F35" s="36" t="s">
        <v>110</v>
      </c>
      <c r="G35" s="36" t="s">
        <v>111</v>
      </c>
      <c r="H35" s="36" t="s">
        <v>115</v>
      </c>
      <c r="I35" s="36" t="s">
        <v>136</v>
      </c>
      <c r="J35" s="36" t="s">
        <v>137</v>
      </c>
      <c r="K35" s="36" t="s">
        <v>140</v>
      </c>
      <c r="L35" s="36" t="s">
        <v>141</v>
      </c>
      <c r="M35" s="36" t="s">
        <v>144</v>
      </c>
      <c r="N35" s="36" t="s">
        <v>145</v>
      </c>
      <c r="O35" s="36" t="s">
        <v>146</v>
      </c>
      <c r="P35" s="36" t="s">
        <v>147</v>
      </c>
      <c r="Q35" s="36" t="s">
        <v>148</v>
      </c>
      <c r="R35" s="45"/>
    </row>
    <row r="36" spans="1:18" s="31" customFormat="1" ht="38.25" customHeight="1">
      <c r="A36" s="199" t="s">
        <v>59</v>
      </c>
      <c r="B36" s="199" t="s">
        <v>116</v>
      </c>
      <c r="C36" s="199" t="s">
        <v>350</v>
      </c>
      <c r="D36" s="199" t="s">
        <v>349</v>
      </c>
      <c r="E36" s="199" t="s">
        <v>405</v>
      </c>
      <c r="F36" s="199" t="s">
        <v>430</v>
      </c>
      <c r="G36" s="199" t="s">
        <v>358</v>
      </c>
      <c r="H36" s="199" t="s">
        <v>329</v>
      </c>
      <c r="I36" s="199" t="s">
        <v>425</v>
      </c>
      <c r="J36" s="199" t="s">
        <v>313</v>
      </c>
      <c r="K36" s="199" t="s">
        <v>354</v>
      </c>
      <c r="L36" s="199" t="s">
        <v>314</v>
      </c>
      <c r="M36" s="199" t="s">
        <v>315</v>
      </c>
      <c r="N36" s="199" t="s">
        <v>318</v>
      </c>
      <c r="O36" s="199" t="s">
        <v>143</v>
      </c>
      <c r="P36" s="201" t="s">
        <v>32</v>
      </c>
      <c r="Q36" s="201" t="s">
        <v>319</v>
      </c>
      <c r="R36" s="46"/>
    </row>
    <row r="37" spans="1:18" s="37" customFormat="1" ht="48" customHeight="1">
      <c r="A37" s="200"/>
      <c r="B37" s="200"/>
      <c r="C37" s="200"/>
      <c r="D37" s="200"/>
      <c r="E37" s="200"/>
      <c r="F37" s="200"/>
      <c r="G37" s="200"/>
      <c r="H37" s="200"/>
      <c r="I37" s="200"/>
      <c r="J37" s="200"/>
      <c r="K37" s="200"/>
      <c r="L37" s="200"/>
      <c r="M37" s="200"/>
      <c r="N37" s="200"/>
      <c r="O37" s="200"/>
      <c r="P37" s="200"/>
      <c r="Q37" s="200"/>
      <c r="R37" s="47"/>
    </row>
    <row r="38" spans="1:18" ht="29.25" customHeight="1">
      <c r="A38" s="33"/>
      <c r="B38" s="33" t="s">
        <v>52</v>
      </c>
      <c r="C38" s="32"/>
      <c r="D38" s="32"/>
      <c r="E38" s="32"/>
      <c r="F38" s="32"/>
      <c r="G38" s="26">
        <f>C38+D38-E38-F38</f>
        <v>0</v>
      </c>
      <c r="H38" s="32"/>
      <c r="I38" s="32"/>
      <c r="J38" s="32"/>
      <c r="K38" s="32"/>
      <c r="L38" s="32"/>
      <c r="M38" s="26">
        <f>I38+J38-K38-L38</f>
        <v>0</v>
      </c>
      <c r="N38" s="26">
        <f>G38+H38+M38</f>
        <v>0</v>
      </c>
      <c r="O38" s="20">
        <f aca="true" t="shared" si="0" ref="O38:O55">1/10^3</f>
        <v>0.001</v>
      </c>
      <c r="P38" s="84">
        <f aca="true" t="shared" si="1" ref="P38:P55">VLOOKUP(B38,GWPtable,2,FALSE)</f>
        <v>1300</v>
      </c>
      <c r="Q38" s="81">
        <f aca="true" t="shared" si="2" ref="Q38:Q55">N38*O38*P38</f>
        <v>0</v>
      </c>
      <c r="R38" s="42"/>
    </row>
    <row r="39" spans="1:18" ht="26.25" customHeight="1">
      <c r="A39" s="33"/>
      <c r="B39" s="33" t="s">
        <v>60</v>
      </c>
      <c r="C39" s="32"/>
      <c r="D39" s="32"/>
      <c r="E39" s="32"/>
      <c r="F39" s="32"/>
      <c r="G39" s="26">
        <f aca="true" t="shared" si="3" ref="G39:G55">C39+D39-E39-F39</f>
        <v>0</v>
      </c>
      <c r="H39" s="32"/>
      <c r="I39" s="32"/>
      <c r="J39" s="32"/>
      <c r="K39" s="32"/>
      <c r="L39" s="32"/>
      <c r="M39" s="26">
        <f aca="true" t="shared" si="4" ref="M39:M55">I39+J39-K39-L39</f>
        <v>0</v>
      </c>
      <c r="N39" s="26">
        <f aca="true" t="shared" si="5" ref="N39:N55">G39+H39+M39</f>
        <v>0</v>
      </c>
      <c r="O39" s="20">
        <f t="shared" si="0"/>
        <v>0.001</v>
      </c>
      <c r="P39" s="84">
        <f t="shared" si="1"/>
        <v>6300</v>
      </c>
      <c r="Q39" s="81">
        <f t="shared" si="2"/>
        <v>0</v>
      </c>
      <c r="R39" s="42"/>
    </row>
    <row r="40" spans="1:18" ht="24" customHeight="1">
      <c r="A40" s="33"/>
      <c r="B40" s="33" t="s">
        <v>61</v>
      </c>
      <c r="C40" s="32"/>
      <c r="D40" s="32"/>
      <c r="E40" s="32"/>
      <c r="F40" s="32"/>
      <c r="G40" s="26">
        <f t="shared" si="3"/>
        <v>0</v>
      </c>
      <c r="H40" s="32"/>
      <c r="I40" s="32"/>
      <c r="J40" s="32"/>
      <c r="K40" s="32"/>
      <c r="L40" s="32"/>
      <c r="M40" s="26">
        <f t="shared" si="4"/>
        <v>0</v>
      </c>
      <c r="N40" s="26">
        <f t="shared" si="5"/>
        <v>0</v>
      </c>
      <c r="O40" s="20">
        <f t="shared" si="0"/>
        <v>0.001</v>
      </c>
      <c r="P40" s="84">
        <f t="shared" si="1"/>
        <v>18.2</v>
      </c>
      <c r="Q40" s="81">
        <f t="shared" si="2"/>
        <v>0</v>
      </c>
      <c r="R40" s="42"/>
    </row>
    <row r="41" spans="1:18" ht="27" customHeight="1">
      <c r="A41" s="33"/>
      <c r="B41" s="33" t="s">
        <v>62</v>
      </c>
      <c r="C41" s="32"/>
      <c r="D41" s="32"/>
      <c r="E41" s="32"/>
      <c r="F41" s="32"/>
      <c r="G41" s="26">
        <f t="shared" si="3"/>
        <v>0</v>
      </c>
      <c r="H41" s="32"/>
      <c r="I41" s="32"/>
      <c r="J41" s="32"/>
      <c r="K41" s="32"/>
      <c r="L41" s="32"/>
      <c r="M41" s="26">
        <f t="shared" si="4"/>
        <v>0</v>
      </c>
      <c r="N41" s="26">
        <f t="shared" si="5"/>
        <v>0</v>
      </c>
      <c r="O41" s="20">
        <f t="shared" si="0"/>
        <v>0.001</v>
      </c>
      <c r="P41" s="84">
        <f t="shared" si="1"/>
        <v>1680</v>
      </c>
      <c r="Q41" s="81">
        <f t="shared" si="2"/>
        <v>0</v>
      </c>
      <c r="R41" s="42"/>
    </row>
    <row r="42" spans="1:18" ht="27.75" customHeight="1">
      <c r="A42" s="33"/>
      <c r="B42" s="33" t="s">
        <v>63</v>
      </c>
      <c r="C42" s="32"/>
      <c r="D42" s="32"/>
      <c r="E42" s="32"/>
      <c r="F42" s="32"/>
      <c r="G42" s="26">
        <f t="shared" si="3"/>
        <v>0</v>
      </c>
      <c r="H42" s="32"/>
      <c r="I42" s="32"/>
      <c r="J42" s="32"/>
      <c r="K42" s="32"/>
      <c r="L42" s="32"/>
      <c r="M42" s="26">
        <f t="shared" si="4"/>
        <v>0</v>
      </c>
      <c r="N42" s="26">
        <f t="shared" si="5"/>
        <v>0</v>
      </c>
      <c r="O42" s="20">
        <f t="shared" si="0"/>
        <v>0.001</v>
      </c>
      <c r="P42" s="84">
        <f t="shared" si="1"/>
        <v>1064</v>
      </c>
      <c r="Q42" s="81">
        <f t="shared" si="2"/>
        <v>0</v>
      </c>
      <c r="R42" s="42"/>
    </row>
    <row r="43" spans="1:18" ht="27.75" customHeight="1">
      <c r="A43" s="33"/>
      <c r="B43" s="33" t="s">
        <v>63</v>
      </c>
      <c r="C43" s="32"/>
      <c r="D43" s="32"/>
      <c r="E43" s="32"/>
      <c r="F43" s="32"/>
      <c r="G43" s="26">
        <f t="shared" si="3"/>
        <v>0</v>
      </c>
      <c r="H43" s="32"/>
      <c r="I43" s="32"/>
      <c r="J43" s="32"/>
      <c r="K43" s="32"/>
      <c r="L43" s="32"/>
      <c r="M43" s="26">
        <f t="shared" si="4"/>
        <v>0</v>
      </c>
      <c r="N43" s="26">
        <f t="shared" si="5"/>
        <v>0</v>
      </c>
      <c r="O43" s="20">
        <f t="shared" si="0"/>
        <v>0.001</v>
      </c>
      <c r="P43" s="84">
        <f t="shared" si="1"/>
        <v>1064</v>
      </c>
      <c r="Q43" s="81">
        <f t="shared" si="2"/>
        <v>0</v>
      </c>
      <c r="R43" s="42"/>
    </row>
    <row r="44" spans="1:18" ht="27" customHeight="1">
      <c r="A44" s="33"/>
      <c r="B44" s="33" t="s">
        <v>122</v>
      </c>
      <c r="C44" s="32"/>
      <c r="D44" s="32"/>
      <c r="E44" s="32"/>
      <c r="F44" s="32"/>
      <c r="G44" s="26">
        <f t="shared" si="3"/>
        <v>0</v>
      </c>
      <c r="H44" s="32"/>
      <c r="I44" s="32"/>
      <c r="J44" s="32"/>
      <c r="K44" s="32"/>
      <c r="L44" s="32"/>
      <c r="M44" s="26">
        <f t="shared" si="4"/>
        <v>0</v>
      </c>
      <c r="N44" s="26">
        <f t="shared" si="5"/>
        <v>0</v>
      </c>
      <c r="O44" s="20">
        <f t="shared" si="0"/>
        <v>0.001</v>
      </c>
      <c r="P44" s="84">
        <f t="shared" si="1"/>
        <v>3260</v>
      </c>
      <c r="Q44" s="81">
        <f t="shared" si="2"/>
        <v>0</v>
      </c>
      <c r="R44" s="42"/>
    </row>
    <row r="45" spans="1:18" ht="27.75" customHeight="1">
      <c r="A45" s="33"/>
      <c r="B45" s="33" t="s">
        <v>123</v>
      </c>
      <c r="C45" s="32"/>
      <c r="D45" s="32"/>
      <c r="E45" s="32"/>
      <c r="F45" s="32"/>
      <c r="G45" s="26">
        <f t="shared" si="3"/>
        <v>0</v>
      </c>
      <c r="H45" s="32"/>
      <c r="I45" s="32"/>
      <c r="J45" s="32"/>
      <c r="K45" s="32"/>
      <c r="L45" s="32"/>
      <c r="M45" s="26">
        <f t="shared" si="4"/>
        <v>0</v>
      </c>
      <c r="N45" s="26">
        <f t="shared" si="5"/>
        <v>0</v>
      </c>
      <c r="O45" s="20">
        <f t="shared" si="0"/>
        <v>0.001</v>
      </c>
      <c r="P45" s="84">
        <f t="shared" si="1"/>
        <v>1770</v>
      </c>
      <c r="Q45" s="81">
        <f t="shared" si="2"/>
        <v>0</v>
      </c>
      <c r="R45" s="42"/>
    </row>
    <row r="46" spans="1:18" ht="27" customHeight="1">
      <c r="A46" s="33"/>
      <c r="B46" s="33" t="s">
        <v>124</v>
      </c>
      <c r="C46" s="32"/>
      <c r="D46" s="32"/>
      <c r="E46" s="32"/>
      <c r="F46" s="32"/>
      <c r="G46" s="26">
        <f t="shared" si="3"/>
        <v>0</v>
      </c>
      <c r="H46" s="32"/>
      <c r="I46" s="32"/>
      <c r="J46" s="32"/>
      <c r="K46" s="32"/>
      <c r="L46" s="32"/>
      <c r="M46" s="26">
        <f t="shared" si="4"/>
        <v>0</v>
      </c>
      <c r="N46" s="26">
        <f t="shared" si="5"/>
        <v>0</v>
      </c>
      <c r="O46" s="20">
        <f t="shared" si="0"/>
        <v>0.001</v>
      </c>
      <c r="P46" s="84">
        <f t="shared" si="1"/>
        <v>2285</v>
      </c>
      <c r="Q46" s="81">
        <f t="shared" si="2"/>
        <v>0</v>
      </c>
      <c r="R46" s="42"/>
    </row>
    <row r="47" spans="1:18" ht="27" customHeight="1">
      <c r="A47" s="33"/>
      <c r="B47" s="33" t="s">
        <v>64</v>
      </c>
      <c r="C47" s="32"/>
      <c r="D47" s="32"/>
      <c r="E47" s="32"/>
      <c r="F47" s="32"/>
      <c r="G47" s="26">
        <f t="shared" si="3"/>
        <v>0</v>
      </c>
      <c r="H47" s="32"/>
      <c r="I47" s="32"/>
      <c r="J47" s="32"/>
      <c r="K47" s="32"/>
      <c r="L47" s="32"/>
      <c r="M47" s="26">
        <f t="shared" si="4"/>
        <v>0</v>
      </c>
      <c r="N47" s="26">
        <f t="shared" si="5"/>
        <v>0</v>
      </c>
      <c r="O47" s="20">
        <f t="shared" si="0"/>
        <v>0.001</v>
      </c>
      <c r="P47" s="84">
        <f t="shared" si="1"/>
        <v>1525.5</v>
      </c>
      <c r="Q47" s="81">
        <f t="shared" si="2"/>
        <v>0</v>
      </c>
      <c r="R47" s="42"/>
    </row>
    <row r="48" spans="1:18" ht="27" customHeight="1">
      <c r="A48" s="33"/>
      <c r="B48" s="33" t="s">
        <v>125</v>
      </c>
      <c r="C48" s="32"/>
      <c r="D48" s="32"/>
      <c r="E48" s="32"/>
      <c r="F48" s="32"/>
      <c r="G48" s="26">
        <f t="shared" si="3"/>
        <v>0</v>
      </c>
      <c r="H48" s="32"/>
      <c r="I48" s="32"/>
      <c r="J48" s="32"/>
      <c r="K48" s="32"/>
      <c r="L48" s="32"/>
      <c r="M48" s="26">
        <f t="shared" si="4"/>
        <v>0</v>
      </c>
      <c r="N48" s="26">
        <f t="shared" si="5"/>
        <v>0</v>
      </c>
      <c r="O48" s="20">
        <f t="shared" si="0"/>
        <v>0.001</v>
      </c>
      <c r="P48" s="84">
        <f t="shared" si="1"/>
        <v>1725</v>
      </c>
      <c r="Q48" s="81">
        <f t="shared" si="2"/>
        <v>0</v>
      </c>
      <c r="R48" s="42"/>
    </row>
    <row r="49" spans="1:18" ht="27" customHeight="1">
      <c r="A49" s="33"/>
      <c r="B49" s="33" t="s">
        <v>65</v>
      </c>
      <c r="C49" s="32"/>
      <c r="D49" s="32"/>
      <c r="E49" s="32"/>
      <c r="F49" s="32"/>
      <c r="G49" s="26">
        <f t="shared" si="3"/>
        <v>0</v>
      </c>
      <c r="H49" s="32"/>
      <c r="I49" s="32"/>
      <c r="J49" s="32"/>
      <c r="K49" s="32"/>
      <c r="L49" s="32"/>
      <c r="M49" s="26">
        <f t="shared" si="4"/>
        <v>0</v>
      </c>
      <c r="N49" s="26">
        <f t="shared" si="5"/>
        <v>0</v>
      </c>
      <c r="O49" s="20">
        <f t="shared" si="0"/>
        <v>0.001</v>
      </c>
      <c r="P49" s="84">
        <f t="shared" si="1"/>
        <v>3300</v>
      </c>
      <c r="Q49" s="81">
        <f t="shared" si="2"/>
        <v>0</v>
      </c>
      <c r="R49" s="42"/>
    </row>
    <row r="50" spans="1:18" ht="27" customHeight="1">
      <c r="A50" s="33"/>
      <c r="B50" s="33" t="s">
        <v>127</v>
      </c>
      <c r="C50" s="32"/>
      <c r="D50" s="32"/>
      <c r="E50" s="32"/>
      <c r="F50" s="32"/>
      <c r="G50" s="26">
        <f t="shared" si="3"/>
        <v>0</v>
      </c>
      <c r="H50" s="32"/>
      <c r="I50" s="32"/>
      <c r="J50" s="32"/>
      <c r="K50" s="32"/>
      <c r="L50" s="32"/>
      <c r="M50" s="26">
        <f t="shared" si="4"/>
        <v>0</v>
      </c>
      <c r="N50" s="26">
        <f t="shared" si="5"/>
        <v>0</v>
      </c>
      <c r="O50" s="20">
        <f t="shared" si="0"/>
        <v>0.001</v>
      </c>
      <c r="P50" s="84">
        <f t="shared" si="1"/>
        <v>10175</v>
      </c>
      <c r="Q50" s="81">
        <f t="shared" si="2"/>
        <v>0</v>
      </c>
      <c r="R50" s="42"/>
    </row>
    <row r="51" spans="1:18" ht="27" customHeight="1">
      <c r="A51" s="33"/>
      <c r="B51" s="33" t="s">
        <v>66</v>
      </c>
      <c r="C51" s="32"/>
      <c r="D51" s="32"/>
      <c r="E51" s="32"/>
      <c r="F51" s="32"/>
      <c r="G51" s="26">
        <f t="shared" si="3"/>
        <v>0</v>
      </c>
      <c r="H51" s="32"/>
      <c r="I51" s="32"/>
      <c r="J51" s="32"/>
      <c r="K51" s="32"/>
      <c r="L51" s="32"/>
      <c r="M51" s="26">
        <f t="shared" si="4"/>
        <v>0</v>
      </c>
      <c r="N51" s="26">
        <f t="shared" si="5"/>
        <v>0</v>
      </c>
      <c r="O51" s="20">
        <f t="shared" si="0"/>
        <v>0.001</v>
      </c>
      <c r="P51" s="84">
        <f t="shared" si="1"/>
        <v>10350</v>
      </c>
      <c r="Q51" s="81">
        <f t="shared" si="2"/>
        <v>0</v>
      </c>
      <c r="R51" s="42"/>
    </row>
    <row r="52" spans="1:18" ht="27" customHeight="1">
      <c r="A52" s="33"/>
      <c r="B52" s="33" t="s">
        <v>72</v>
      </c>
      <c r="C52" s="32"/>
      <c r="D52" s="32"/>
      <c r="E52" s="32"/>
      <c r="F52" s="32"/>
      <c r="G52" s="26">
        <f t="shared" si="3"/>
        <v>0</v>
      </c>
      <c r="H52" s="32"/>
      <c r="I52" s="32"/>
      <c r="J52" s="32"/>
      <c r="K52" s="32"/>
      <c r="L52" s="32"/>
      <c r="M52" s="26">
        <f t="shared" si="4"/>
        <v>0</v>
      </c>
      <c r="N52" s="26">
        <f t="shared" si="5"/>
        <v>0</v>
      </c>
      <c r="O52" s="20">
        <f t="shared" si="0"/>
        <v>0.001</v>
      </c>
      <c r="P52" s="84" t="e">
        <f t="shared" si="1"/>
        <v>#N/A</v>
      </c>
      <c r="Q52" s="81" t="e">
        <f t="shared" si="2"/>
        <v>#N/A</v>
      </c>
      <c r="R52" s="42"/>
    </row>
    <row r="53" spans="1:18" ht="27" customHeight="1">
      <c r="A53" s="33"/>
      <c r="B53" s="33" t="s">
        <v>72</v>
      </c>
      <c r="C53" s="32"/>
      <c r="D53" s="32"/>
      <c r="E53" s="32"/>
      <c r="F53" s="32"/>
      <c r="G53" s="26">
        <f t="shared" si="3"/>
        <v>0</v>
      </c>
      <c r="H53" s="32"/>
      <c r="I53" s="32"/>
      <c r="J53" s="32"/>
      <c r="K53" s="32"/>
      <c r="L53" s="32"/>
      <c r="M53" s="26">
        <f t="shared" si="4"/>
        <v>0</v>
      </c>
      <c r="N53" s="26">
        <f t="shared" si="5"/>
        <v>0</v>
      </c>
      <c r="O53" s="20">
        <f t="shared" si="0"/>
        <v>0.001</v>
      </c>
      <c r="P53" s="84" t="e">
        <f t="shared" si="1"/>
        <v>#N/A</v>
      </c>
      <c r="Q53" s="81" t="e">
        <f t="shared" si="2"/>
        <v>#N/A</v>
      </c>
      <c r="R53" s="42"/>
    </row>
    <row r="54" spans="1:18" ht="27" customHeight="1">
      <c r="A54" s="33"/>
      <c r="B54" s="33" t="s">
        <v>72</v>
      </c>
      <c r="C54" s="32"/>
      <c r="D54" s="32"/>
      <c r="E54" s="32"/>
      <c r="F54" s="32"/>
      <c r="G54" s="26">
        <f t="shared" si="3"/>
        <v>0</v>
      </c>
      <c r="H54" s="32"/>
      <c r="I54" s="32"/>
      <c r="J54" s="32"/>
      <c r="K54" s="32"/>
      <c r="L54" s="32"/>
      <c r="M54" s="26">
        <f t="shared" si="4"/>
        <v>0</v>
      </c>
      <c r="N54" s="26">
        <f t="shared" si="5"/>
        <v>0</v>
      </c>
      <c r="O54" s="20">
        <f t="shared" si="0"/>
        <v>0.001</v>
      </c>
      <c r="P54" s="84" t="e">
        <f t="shared" si="1"/>
        <v>#N/A</v>
      </c>
      <c r="Q54" s="81" t="e">
        <f t="shared" si="2"/>
        <v>#N/A</v>
      </c>
      <c r="R54" s="42"/>
    </row>
    <row r="55" spans="1:18" ht="26.25" customHeight="1" thickBot="1">
      <c r="A55" s="33"/>
      <c r="B55" s="33" t="s">
        <v>72</v>
      </c>
      <c r="C55" s="32"/>
      <c r="D55" s="32"/>
      <c r="E55" s="32"/>
      <c r="F55" s="32"/>
      <c r="G55" s="26">
        <f t="shared" si="3"/>
        <v>0</v>
      </c>
      <c r="H55" s="32"/>
      <c r="I55" s="32"/>
      <c r="J55" s="32"/>
      <c r="K55" s="32"/>
      <c r="L55" s="32"/>
      <c r="M55" s="26">
        <f t="shared" si="4"/>
        <v>0</v>
      </c>
      <c r="N55" s="26">
        <f t="shared" si="5"/>
        <v>0</v>
      </c>
      <c r="O55" s="20">
        <f t="shared" si="0"/>
        <v>0.001</v>
      </c>
      <c r="P55" s="84" t="e">
        <f t="shared" si="1"/>
        <v>#N/A</v>
      </c>
      <c r="Q55" s="81" t="e">
        <f t="shared" si="2"/>
        <v>#N/A</v>
      </c>
      <c r="R55" s="42"/>
    </row>
    <row r="56" spans="1:18" ht="18.75" customHeight="1" thickBot="1">
      <c r="A56" s="34" t="s">
        <v>92</v>
      </c>
      <c r="B56" s="27"/>
      <c r="C56" s="41"/>
      <c r="D56" s="41"/>
      <c r="E56" s="41"/>
      <c r="F56" s="41"/>
      <c r="G56" s="41"/>
      <c r="H56" s="41"/>
      <c r="I56" s="41"/>
      <c r="J56" s="41"/>
      <c r="K56" s="41"/>
      <c r="L56" s="41"/>
      <c r="M56" s="41"/>
      <c r="N56" s="41"/>
      <c r="O56" s="34" t="s">
        <v>443</v>
      </c>
      <c r="P56" s="85"/>
      <c r="Q56" s="86" t="e">
        <f>SUM(Q38:Q55)</f>
        <v>#N/A</v>
      </c>
      <c r="R56" s="42"/>
    </row>
    <row r="57" spans="1:18" ht="12.75">
      <c r="A57" s="89" t="s">
        <v>341</v>
      </c>
      <c r="B57" s="48"/>
      <c r="C57" s="48"/>
      <c r="D57" s="48"/>
      <c r="E57" s="48"/>
      <c r="F57" s="48"/>
      <c r="G57" s="48"/>
      <c r="H57" s="48"/>
      <c r="I57" s="48"/>
      <c r="J57" s="48"/>
      <c r="K57" s="48"/>
      <c r="L57" s="48"/>
      <c r="M57" s="48"/>
      <c r="N57" s="48"/>
      <c r="O57" s="41"/>
      <c r="P57" s="41"/>
      <c r="Q57" s="41"/>
      <c r="R57" s="42"/>
    </row>
    <row r="58" spans="1:18" ht="12.75" customHeight="1" thickBot="1">
      <c r="A58" s="90"/>
      <c r="B58" s="50"/>
      <c r="C58" s="50"/>
      <c r="D58" s="50"/>
      <c r="E58" s="50"/>
      <c r="F58" s="50"/>
      <c r="G58" s="50"/>
      <c r="H58" s="50"/>
      <c r="I58" s="50"/>
      <c r="J58" s="50"/>
      <c r="K58" s="50"/>
      <c r="L58" s="50"/>
      <c r="M58" s="50"/>
      <c r="N58" s="50"/>
      <c r="O58" s="50"/>
      <c r="P58" s="50"/>
      <c r="Q58" s="50"/>
      <c r="R58" s="52"/>
    </row>
    <row r="59" spans="2:15" ht="12.75">
      <c r="B59" s="28"/>
      <c r="C59" s="29"/>
      <c r="D59" s="29"/>
      <c r="E59" s="29"/>
      <c r="F59" s="29"/>
      <c r="G59" s="28"/>
      <c r="H59" s="29"/>
      <c r="I59" s="29"/>
      <c r="J59" s="29"/>
      <c r="K59" s="29"/>
      <c r="L59" s="29"/>
      <c r="M59" s="28"/>
      <c r="N59" s="28"/>
      <c r="O59" s="28"/>
    </row>
    <row r="60" spans="3:15" ht="12.75">
      <c r="C60" s="29"/>
      <c r="D60" s="29"/>
      <c r="E60" s="29"/>
      <c r="F60" s="29"/>
      <c r="G60" s="29"/>
      <c r="H60" s="29"/>
      <c r="I60" s="29"/>
      <c r="J60" s="29"/>
      <c r="K60" s="29"/>
      <c r="L60" s="29"/>
      <c r="M60" s="29"/>
      <c r="N60" s="29"/>
      <c r="O60" s="29"/>
    </row>
  </sheetData>
  <mergeCells count="22">
    <mergeCell ref="Q36:Q37"/>
    <mergeCell ref="N36:N37"/>
    <mergeCell ref="O36:O37"/>
    <mergeCell ref="P36:P37"/>
    <mergeCell ref="A36:A37"/>
    <mergeCell ref="D36:D37"/>
    <mergeCell ref="H36:H37"/>
    <mergeCell ref="B36:B37"/>
    <mergeCell ref="C36:C37"/>
    <mergeCell ref="G36:G37"/>
    <mergeCell ref="E36:E37"/>
    <mergeCell ref="F36:F37"/>
    <mergeCell ref="A21:H21"/>
    <mergeCell ref="N34:Q34"/>
    <mergeCell ref="C34:G34"/>
    <mergeCell ref="A34:B34"/>
    <mergeCell ref="I34:M34"/>
    <mergeCell ref="M36:M37"/>
    <mergeCell ref="I36:I37"/>
    <mergeCell ref="L36:L37"/>
    <mergeCell ref="K36:K37"/>
    <mergeCell ref="J36:J37"/>
  </mergeCells>
  <printOptions/>
  <pageMargins left="0.75" right="0.75" top="1" bottom="1" header="0.5" footer="0.5"/>
  <pageSetup fitToHeight="1" fitToWidth="1" horizontalDpi="600" verticalDpi="600" orientation="landscape" scale="35" r:id="rId1"/>
  <headerFooter alignWithMargins="0">
    <oddHeader>&amp;C&amp;A</oddHeader>
    <oddFooter>&amp;L&amp;F&amp;CPage &amp;P&amp;R&amp;D</oddFooter>
  </headerFooter>
</worksheet>
</file>

<file path=xl/worksheets/sheet8.xml><?xml version="1.0" encoding="utf-8"?>
<worksheet xmlns="http://schemas.openxmlformats.org/spreadsheetml/2006/main" xmlns:r="http://schemas.openxmlformats.org/officeDocument/2006/relationships">
  <dimension ref="A1:D65"/>
  <sheetViews>
    <sheetView workbookViewId="0" topLeftCell="C24">
      <selection activeCell="C35" sqref="C35"/>
    </sheetView>
  </sheetViews>
  <sheetFormatPr defaultColWidth="9.140625" defaultRowHeight="12.75"/>
  <cols>
    <col min="1" max="1" width="4.00390625" style="19" customWidth="1"/>
    <col min="2" max="2" width="9.140625" style="19" customWidth="1"/>
    <col min="3" max="3" width="102.421875" style="19" customWidth="1"/>
    <col min="4" max="4" width="12.421875" style="19" customWidth="1"/>
    <col min="5" max="9" width="9.140625" style="19" customWidth="1"/>
    <col min="10" max="10" width="13.421875" style="19" customWidth="1"/>
    <col min="11" max="16384" width="9.140625" style="19" customWidth="1"/>
  </cols>
  <sheetData>
    <row r="1" ht="15.75">
      <c r="A1" s="10" t="s">
        <v>97</v>
      </c>
    </row>
    <row r="3" spans="2:4" ht="12.75">
      <c r="B3" s="14" t="s">
        <v>107</v>
      </c>
      <c r="C3" s="13"/>
      <c r="D3" s="13"/>
    </row>
    <row r="4" spans="2:4" ht="12.75">
      <c r="B4" s="22"/>
      <c r="C4" s="13" t="s">
        <v>264</v>
      </c>
      <c r="D4" s="23"/>
    </row>
    <row r="5" spans="2:4" ht="12.75">
      <c r="B5" s="13"/>
      <c r="C5" s="13" t="s">
        <v>265</v>
      </c>
      <c r="D5" s="23"/>
    </row>
    <row r="6" spans="2:4" ht="12.75">
      <c r="B6" s="13"/>
      <c r="C6" s="13" t="s">
        <v>116</v>
      </c>
      <c r="D6" s="23"/>
    </row>
    <row r="7" spans="2:4" ht="12.75">
      <c r="B7" s="13"/>
      <c r="C7" s="98" t="s">
        <v>266</v>
      </c>
      <c r="D7" s="15"/>
    </row>
    <row r="8" spans="2:4" ht="12.75">
      <c r="B8" s="3"/>
      <c r="C8" s="13" t="s">
        <v>267</v>
      </c>
      <c r="D8" s="13"/>
    </row>
    <row r="9" spans="2:4" ht="12.75">
      <c r="B9" s="3"/>
      <c r="C9" s="13" t="s">
        <v>13</v>
      </c>
      <c r="D9" s="3"/>
    </row>
    <row r="10" spans="2:4" ht="12.75">
      <c r="B10" s="3"/>
      <c r="C10" s="13" t="s">
        <v>268</v>
      </c>
      <c r="D10" s="3"/>
    </row>
    <row r="11" spans="2:4" ht="12.75">
      <c r="B11" s="3"/>
      <c r="C11" s="13" t="s">
        <v>269</v>
      </c>
      <c r="D11" s="3"/>
    </row>
    <row r="12" spans="2:4" ht="12.75">
      <c r="B12" s="3"/>
      <c r="C12" s="13" t="s">
        <v>270</v>
      </c>
      <c r="D12" s="3"/>
    </row>
    <row r="13" spans="2:4" ht="12.75">
      <c r="B13" s="3"/>
      <c r="C13" s="13" t="s">
        <v>271</v>
      </c>
      <c r="D13" s="3"/>
    </row>
    <row r="14" spans="2:4" ht="12.75">
      <c r="B14" s="3"/>
      <c r="C14" s="13"/>
      <c r="D14" s="3"/>
    </row>
    <row r="15" spans="2:4" ht="12.75">
      <c r="B15" s="3" t="s">
        <v>166</v>
      </c>
      <c r="C15" s="13"/>
      <c r="D15" s="13"/>
    </row>
    <row r="16" spans="2:4" ht="12.75">
      <c r="B16" s="3" t="s">
        <v>12</v>
      </c>
      <c r="C16"/>
      <c r="D16" s="3"/>
    </row>
    <row r="18" ht="12.75">
      <c r="B18" s="99" t="s">
        <v>432</v>
      </c>
    </row>
    <row r="19" spans="2:3" ht="12.75">
      <c r="B19" s="19">
        <v>1.1</v>
      </c>
      <c r="C19" s="19" t="s">
        <v>273</v>
      </c>
    </row>
    <row r="20" spans="2:3" ht="12.75">
      <c r="B20" s="19">
        <v>1.2</v>
      </c>
      <c r="C20" s="19" t="s">
        <v>433</v>
      </c>
    </row>
    <row r="21" spans="2:3" ht="12.75">
      <c r="B21" s="19">
        <v>1.3</v>
      </c>
      <c r="C21" s="19" t="s">
        <v>274</v>
      </c>
    </row>
    <row r="22" spans="2:3" ht="12.75">
      <c r="B22" s="19">
        <v>1.4</v>
      </c>
      <c r="C22" s="19" t="s">
        <v>275</v>
      </c>
    </row>
    <row r="23" spans="2:3" ht="12.75">
      <c r="B23" s="19">
        <v>1.5</v>
      </c>
      <c r="C23" s="19" t="s">
        <v>401</v>
      </c>
    </row>
    <row r="24" spans="2:3" ht="12.75">
      <c r="B24" s="19">
        <v>1.6</v>
      </c>
      <c r="C24" s="19" t="s">
        <v>14</v>
      </c>
    </row>
    <row r="25" spans="2:3" ht="12.75">
      <c r="B25" s="19">
        <v>1.7</v>
      </c>
      <c r="C25" s="19" t="s">
        <v>461</v>
      </c>
    </row>
    <row r="26" spans="2:3" ht="12.75">
      <c r="B26" s="19">
        <v>1.8</v>
      </c>
      <c r="C26" s="19" t="s">
        <v>258</v>
      </c>
    </row>
    <row r="28" ht="12.75">
      <c r="B28" s="100"/>
    </row>
    <row r="29" ht="12.75">
      <c r="B29" s="99" t="s">
        <v>259</v>
      </c>
    </row>
    <row r="30" spans="2:3" ht="12.75">
      <c r="B30" s="19">
        <v>2.1</v>
      </c>
      <c r="C30" s="19" t="s">
        <v>273</v>
      </c>
    </row>
    <row r="31" spans="2:3" ht="12.75">
      <c r="B31" s="19">
        <v>2.2</v>
      </c>
      <c r="C31" s="19" t="s">
        <v>391</v>
      </c>
    </row>
    <row r="32" spans="2:3" ht="12.75">
      <c r="B32" s="19">
        <v>2.3</v>
      </c>
      <c r="C32" s="19" t="s">
        <v>274</v>
      </c>
    </row>
    <row r="33" spans="2:3" ht="12.75">
      <c r="B33" s="19">
        <v>2.4</v>
      </c>
      <c r="C33" s="19" t="s">
        <v>275</v>
      </c>
    </row>
    <row r="34" spans="2:3" ht="12.75">
      <c r="B34" s="19">
        <v>2.5</v>
      </c>
      <c r="C34" s="19" t="s">
        <v>401</v>
      </c>
    </row>
    <row r="35" spans="2:3" ht="12.75">
      <c r="B35" s="19">
        <v>2.6</v>
      </c>
      <c r="C35" s="19" t="s">
        <v>392</v>
      </c>
    </row>
    <row r="36" spans="2:3" ht="12.75">
      <c r="B36" s="19">
        <v>2.7</v>
      </c>
      <c r="C36" s="19" t="s">
        <v>460</v>
      </c>
    </row>
    <row r="37" spans="2:3" ht="12.75">
      <c r="B37" s="19">
        <v>2.8</v>
      </c>
      <c r="C37" s="19" t="s">
        <v>15</v>
      </c>
    </row>
    <row r="40" ht="12.75">
      <c r="B40" s="99" t="s">
        <v>260</v>
      </c>
    </row>
    <row r="41" spans="2:3" ht="12.75">
      <c r="B41" s="19">
        <v>3.1</v>
      </c>
      <c r="C41" s="19" t="s">
        <v>273</v>
      </c>
    </row>
    <row r="42" spans="2:3" ht="12.75">
      <c r="B42" s="19">
        <v>3.2</v>
      </c>
      <c r="C42" s="19" t="s">
        <v>261</v>
      </c>
    </row>
    <row r="43" spans="2:3" ht="12.75">
      <c r="B43" s="19">
        <v>3.3</v>
      </c>
      <c r="C43" s="19" t="s">
        <v>274</v>
      </c>
    </row>
    <row r="44" spans="2:3" ht="12.75">
      <c r="B44" s="19">
        <v>3.4</v>
      </c>
      <c r="C44" s="19" t="s">
        <v>275</v>
      </c>
    </row>
    <row r="45" spans="2:3" ht="12.75">
      <c r="B45" s="19">
        <v>3.5</v>
      </c>
      <c r="C45" s="19" t="s">
        <v>402</v>
      </c>
    </row>
    <row r="46" spans="2:3" ht="12.75">
      <c r="B46" s="19">
        <v>3.6</v>
      </c>
      <c r="C46" s="19" t="s">
        <v>11</v>
      </c>
    </row>
    <row r="47" spans="2:3" ht="12.75">
      <c r="B47" s="19">
        <v>3.7</v>
      </c>
      <c r="C47" s="19" t="s">
        <v>434</v>
      </c>
    </row>
    <row r="48" spans="2:3" ht="12.75">
      <c r="B48" s="19">
        <v>3.8</v>
      </c>
      <c r="C48" s="19" t="s">
        <v>466</v>
      </c>
    </row>
    <row r="49" spans="2:3" ht="12.75">
      <c r="B49" s="171">
        <v>3.9</v>
      </c>
      <c r="C49" s="19" t="s">
        <v>435</v>
      </c>
    </row>
    <row r="50" spans="2:3" ht="12.75">
      <c r="B50" s="101">
        <v>3.1</v>
      </c>
      <c r="C50" s="19" t="s">
        <v>465</v>
      </c>
    </row>
    <row r="51" spans="2:3" ht="12.75">
      <c r="B51" s="19">
        <v>3.11</v>
      </c>
      <c r="C51" s="19" t="s">
        <v>400</v>
      </c>
    </row>
    <row r="53" ht="12.75">
      <c r="B53" s="99" t="s">
        <v>238</v>
      </c>
    </row>
    <row r="54" spans="2:3" ht="12.75">
      <c r="B54" s="19">
        <v>4.1</v>
      </c>
      <c r="C54" s="19" t="s">
        <v>239</v>
      </c>
    </row>
    <row r="55" spans="2:3" ht="12.75">
      <c r="B55" s="19">
        <v>4.2</v>
      </c>
      <c r="C55" s="19" t="s">
        <v>240</v>
      </c>
    </row>
    <row r="56" spans="2:3" ht="12.75">
      <c r="B56" s="19">
        <v>4.3</v>
      </c>
      <c r="C56" s="19" t="s">
        <v>241</v>
      </c>
    </row>
    <row r="57" spans="2:3" ht="12.75">
      <c r="B57" s="19">
        <v>4.4</v>
      </c>
      <c r="C57" s="19" t="s">
        <v>464</v>
      </c>
    </row>
    <row r="59" ht="12.75">
      <c r="B59" s="100"/>
    </row>
    <row r="60" ht="12.75">
      <c r="B60" s="100"/>
    </row>
    <row r="61" ht="12.75">
      <c r="B61" s="100"/>
    </row>
    <row r="62" ht="12.75">
      <c r="B62" s="100"/>
    </row>
    <row r="63" ht="12.75">
      <c r="B63" s="100"/>
    </row>
    <row r="64" ht="12.75">
      <c r="B64" s="100"/>
    </row>
    <row r="65" ht="12.75">
      <c r="B65" s="100"/>
    </row>
  </sheetData>
  <printOptions/>
  <pageMargins left="0.75" right="0.75" top="1" bottom="1" header="0.5" footer="0.5"/>
  <pageSetup horizontalDpi="600" verticalDpi="600" orientation="portrait" scale="86" r:id="rId1"/>
</worksheet>
</file>

<file path=xl/worksheets/sheet9.xml><?xml version="1.0" encoding="utf-8"?>
<worksheet xmlns="http://schemas.openxmlformats.org/spreadsheetml/2006/main" xmlns:r="http://schemas.openxmlformats.org/officeDocument/2006/relationships">
  <dimension ref="A1:V99"/>
  <sheetViews>
    <sheetView showGridLines="0" view="pageBreakPreview" zoomScale="90" zoomScaleSheetLayoutView="90" workbookViewId="0" topLeftCell="B69">
      <selection activeCell="K70" sqref="K70"/>
    </sheetView>
  </sheetViews>
  <sheetFormatPr defaultColWidth="9.140625" defaultRowHeight="12.75"/>
  <cols>
    <col min="1" max="1" width="21.421875" style="15" customWidth="1"/>
    <col min="2" max="2" width="15.7109375" style="15" customWidth="1"/>
    <col min="3" max="3" width="17.421875" style="15" customWidth="1"/>
    <col min="4" max="4" width="17.8515625" style="15" customWidth="1"/>
    <col min="5" max="5" width="22.421875" style="15" customWidth="1"/>
    <col min="6" max="6" width="25.57421875" style="15" customWidth="1"/>
    <col min="7" max="7" width="19.00390625" style="15" customWidth="1"/>
    <col min="8" max="8" width="24.00390625" style="15" customWidth="1"/>
    <col min="9" max="9" width="11.8515625" style="15" customWidth="1"/>
    <col min="10" max="10" width="18.57421875" style="15" customWidth="1"/>
    <col min="11" max="11" width="21.140625" style="15" customWidth="1"/>
    <col min="12" max="12" width="23.8515625" style="15" customWidth="1"/>
    <col min="13" max="13" width="22.7109375" style="15" customWidth="1"/>
    <col min="14" max="14" width="20.140625" style="15" customWidth="1"/>
    <col min="15" max="15" width="14.140625" style="15" customWidth="1"/>
    <col min="16" max="16" width="2.28125" style="15" customWidth="1"/>
    <col min="17" max="17" width="7.8515625" style="15" customWidth="1"/>
    <col min="18" max="16384" width="3.00390625" style="15" customWidth="1"/>
  </cols>
  <sheetData>
    <row r="1" spans="1:10" ht="15.75">
      <c r="A1" s="10" t="s">
        <v>436</v>
      </c>
      <c r="B1" s="10"/>
      <c r="C1" s="10"/>
      <c r="D1" s="10"/>
      <c r="E1" s="10"/>
      <c r="F1" s="10"/>
      <c r="G1" s="10"/>
      <c r="H1" s="10"/>
      <c r="I1" s="10"/>
      <c r="J1" s="10"/>
    </row>
    <row r="2" spans="1:10" ht="15.75">
      <c r="A2" s="10"/>
      <c r="B2" s="10"/>
      <c r="C2" s="10"/>
      <c r="D2" s="10"/>
      <c r="E2" s="10"/>
      <c r="F2" s="10"/>
      <c r="G2" s="10"/>
      <c r="H2" s="10"/>
      <c r="I2" s="10"/>
      <c r="J2" s="10"/>
    </row>
    <row r="3" spans="1:10" ht="15.75">
      <c r="A3" s="11" t="s">
        <v>109</v>
      </c>
      <c r="B3" s="2"/>
      <c r="C3" s="2"/>
      <c r="D3" s="2"/>
      <c r="E3" s="2"/>
      <c r="F3" s="2"/>
      <c r="G3" s="2"/>
      <c r="H3" s="2"/>
      <c r="I3" s="2"/>
      <c r="J3" s="2"/>
    </row>
    <row r="4" spans="1:10" ht="12.75">
      <c r="A4" s="3"/>
      <c r="B4" s="3"/>
      <c r="C4" s="3"/>
      <c r="D4" s="3"/>
      <c r="E4" s="3"/>
      <c r="F4" s="3"/>
      <c r="G4" s="3"/>
      <c r="H4" s="3"/>
      <c r="I4" s="3"/>
      <c r="J4" s="3"/>
    </row>
    <row r="5" spans="1:10" ht="12.75">
      <c r="A5" s="14" t="s">
        <v>467</v>
      </c>
      <c r="B5" s="14"/>
      <c r="C5" s="14"/>
      <c r="D5" s="14"/>
      <c r="E5" s="14"/>
      <c r="F5" s="14"/>
      <c r="G5" s="14"/>
      <c r="H5" s="14"/>
      <c r="I5" s="14"/>
      <c r="J5" s="14"/>
    </row>
    <row r="6" spans="1:10" ht="12.75">
      <c r="A6" s="3"/>
      <c r="B6" s="3"/>
      <c r="C6" s="3"/>
      <c r="D6" s="3"/>
      <c r="E6" s="3"/>
      <c r="F6" s="3"/>
      <c r="G6" s="3"/>
      <c r="H6" s="3"/>
      <c r="I6" s="3"/>
      <c r="J6" s="3"/>
    </row>
    <row r="7" spans="1:10" ht="12.75">
      <c r="A7" s="13" t="s">
        <v>107</v>
      </c>
      <c r="B7" s="13"/>
      <c r="C7" s="13"/>
      <c r="D7" s="13"/>
      <c r="E7" s="13"/>
      <c r="F7" s="13"/>
      <c r="G7" s="13"/>
      <c r="H7" s="13"/>
      <c r="I7" s="3"/>
      <c r="J7" s="3"/>
    </row>
    <row r="8" spans="1:10" ht="12.75">
      <c r="A8" s="23"/>
      <c r="B8" s="13"/>
      <c r="C8" s="13"/>
      <c r="D8" s="13"/>
      <c r="E8" s="13"/>
      <c r="F8" s="13"/>
      <c r="G8" s="13"/>
      <c r="H8" s="13"/>
      <c r="I8" s="3"/>
      <c r="J8" s="3"/>
    </row>
    <row r="9" spans="1:10" ht="12.75">
      <c r="A9" s="23"/>
      <c r="B9" s="13"/>
      <c r="C9" s="13"/>
      <c r="D9" s="13"/>
      <c r="E9" s="13"/>
      <c r="F9" s="13"/>
      <c r="G9" s="13"/>
      <c r="H9" s="13"/>
      <c r="I9" s="3"/>
      <c r="J9" s="3"/>
    </row>
    <row r="10" spans="1:10" ht="12.75">
      <c r="A10" s="23"/>
      <c r="B10" s="13"/>
      <c r="C10" s="13"/>
      <c r="D10" s="13"/>
      <c r="E10" s="13"/>
      <c r="F10" s="13"/>
      <c r="G10" s="13"/>
      <c r="H10" s="13"/>
      <c r="I10" s="3"/>
      <c r="J10" s="3"/>
    </row>
    <row r="11" spans="2:10" ht="12.75">
      <c r="B11" s="13"/>
      <c r="C11" s="13"/>
      <c r="D11" s="13"/>
      <c r="E11" s="13"/>
      <c r="F11" s="13"/>
      <c r="G11" s="13"/>
      <c r="H11" s="13"/>
      <c r="I11" s="3"/>
      <c r="J11" s="3"/>
    </row>
    <row r="12" spans="1:10" ht="12.75">
      <c r="A12" s="13"/>
      <c r="B12" s="13"/>
      <c r="C12" s="3"/>
      <c r="D12" s="3"/>
      <c r="E12" s="3"/>
      <c r="F12" s="3"/>
      <c r="G12" s="3"/>
      <c r="H12" s="3"/>
      <c r="I12" s="3"/>
      <c r="J12" s="3"/>
    </row>
    <row r="13" spans="1:10" ht="12.75">
      <c r="A13" s="3"/>
      <c r="B13" s="3"/>
      <c r="C13" s="3"/>
      <c r="D13" s="3"/>
      <c r="E13" s="3"/>
      <c r="F13" s="3"/>
      <c r="G13" s="3"/>
      <c r="H13" s="3"/>
      <c r="I13" s="3"/>
      <c r="J13" s="3"/>
    </row>
    <row r="14" spans="1:10" ht="12.75">
      <c r="A14" s="3"/>
      <c r="B14" s="3"/>
      <c r="C14" s="3"/>
      <c r="D14" s="3"/>
      <c r="E14" s="3"/>
      <c r="F14" s="3"/>
      <c r="G14" s="3"/>
      <c r="H14" s="3"/>
      <c r="I14" s="3"/>
      <c r="J14" s="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9.5" customHeight="1">
      <c r="A19" s="3" t="s">
        <v>166</v>
      </c>
      <c r="B19" s="13"/>
      <c r="C19" s="13"/>
      <c r="D19" s="13"/>
      <c r="E19" s="13"/>
      <c r="F19" s="13"/>
      <c r="G19" s="3"/>
      <c r="H19" s="3"/>
      <c r="I19" s="3"/>
      <c r="J19" s="3"/>
    </row>
    <row r="20" spans="1:10" ht="12.75">
      <c r="A20" s="3" t="s">
        <v>272</v>
      </c>
      <c r="B20"/>
      <c r="C20"/>
      <c r="D20"/>
      <c r="E20"/>
      <c r="F20"/>
      <c r="G20" s="3"/>
      <c r="H20" s="3"/>
      <c r="I20" s="3"/>
      <c r="J20" s="3"/>
    </row>
    <row r="21" spans="1:10" ht="12.75">
      <c r="A21" s="3"/>
      <c r="B21"/>
      <c r="C21"/>
      <c r="D21"/>
      <c r="E21"/>
      <c r="F21"/>
      <c r="G21" s="3"/>
      <c r="H21" s="3"/>
      <c r="I21" s="3"/>
      <c r="J21" s="3"/>
    </row>
    <row r="22" spans="1:10" ht="17.25" customHeight="1">
      <c r="A22" s="14" t="s">
        <v>108</v>
      </c>
      <c r="B22" s="14"/>
      <c r="C22" s="14"/>
      <c r="D22" s="14"/>
      <c r="E22" s="13"/>
      <c r="F22" s="13"/>
      <c r="G22" s="3"/>
      <c r="H22" s="3"/>
      <c r="I22" s="3"/>
      <c r="J22" s="3"/>
    </row>
    <row r="23" spans="1:10" ht="14.25" customHeight="1">
      <c r="A23" s="204"/>
      <c r="B23" s="204"/>
      <c r="C23" s="204"/>
      <c r="D23" s="204"/>
      <c r="E23" s="102"/>
      <c r="F23" s="102"/>
      <c r="G23" s="102"/>
      <c r="H23" s="102"/>
      <c r="I23" s="3"/>
      <c r="J23" s="3"/>
    </row>
    <row r="24" spans="1:10" ht="12.75">
      <c r="A24"/>
      <c r="B24"/>
      <c r="C24"/>
      <c r="D24"/>
      <c r="E24"/>
      <c r="F24"/>
      <c r="G24"/>
      <c r="H24"/>
      <c r="I24"/>
      <c r="J24"/>
    </row>
    <row r="25" spans="1:10" ht="12.75">
      <c r="A25" s="1" t="s">
        <v>102</v>
      </c>
      <c r="B25"/>
      <c r="C25"/>
      <c r="D25"/>
      <c r="E25"/>
      <c r="F25"/>
      <c r="G25"/>
      <c r="H25"/>
      <c r="I25"/>
      <c r="J25"/>
    </row>
    <row r="26" spans="1:10" ht="12.75">
      <c r="A26" s="13" t="s">
        <v>463</v>
      </c>
      <c r="B26" s="6"/>
      <c r="C26"/>
      <c r="D26"/>
      <c r="E26"/>
      <c r="F26"/>
      <c r="G26"/>
      <c r="H26"/>
      <c r="I26"/>
      <c r="J26"/>
    </row>
    <row r="27" spans="1:10" ht="12.75">
      <c r="A27" s="13" t="s">
        <v>104</v>
      </c>
      <c r="B27" s="7"/>
      <c r="C27"/>
      <c r="D27"/>
      <c r="E27"/>
      <c r="F27"/>
      <c r="G27"/>
      <c r="H27"/>
      <c r="I27"/>
      <c r="J27"/>
    </row>
    <row r="28" spans="1:10" ht="12.75">
      <c r="A28" s="13" t="s">
        <v>105</v>
      </c>
      <c r="B28" s="8"/>
      <c r="C28"/>
      <c r="D28"/>
      <c r="E28"/>
      <c r="F28"/>
      <c r="G28"/>
      <c r="H28"/>
      <c r="I28"/>
      <c r="J28"/>
    </row>
    <row r="29" spans="1:10" ht="12.75">
      <c r="A29" s="13" t="s">
        <v>106</v>
      </c>
      <c r="B29" s="9"/>
      <c r="C29"/>
      <c r="D29"/>
      <c r="E29"/>
      <c r="F29"/>
      <c r="G29"/>
      <c r="H29"/>
      <c r="I29"/>
      <c r="J29"/>
    </row>
    <row r="31" spans="11:19" ht="12" thickBot="1">
      <c r="K31" s="103"/>
      <c r="L31" s="103"/>
      <c r="M31" s="103"/>
      <c r="N31" s="103"/>
      <c r="O31" s="103"/>
      <c r="P31" s="103"/>
      <c r="Q31" s="103"/>
      <c r="R31" s="103"/>
      <c r="S31" s="103"/>
    </row>
    <row r="32" spans="1:19" ht="21" customHeight="1">
      <c r="A32" s="17"/>
      <c r="B32" s="18"/>
      <c r="C32" s="18"/>
      <c r="D32" s="18"/>
      <c r="E32" s="18"/>
      <c r="F32" s="18"/>
      <c r="G32" s="18"/>
      <c r="H32" s="18"/>
      <c r="I32" s="18"/>
      <c r="J32" s="18"/>
      <c r="K32" s="18"/>
      <c r="L32" s="18"/>
      <c r="M32" s="18"/>
      <c r="N32" s="105"/>
      <c r="O32" s="103"/>
      <c r="P32" s="103"/>
      <c r="Q32" s="103"/>
      <c r="R32" s="103"/>
      <c r="S32" s="103"/>
    </row>
    <row r="33" spans="1:19" ht="21" customHeight="1">
      <c r="A33" s="106" t="s">
        <v>437</v>
      </c>
      <c r="B33" s="12"/>
      <c r="C33" s="12"/>
      <c r="D33" s="12"/>
      <c r="E33" s="12"/>
      <c r="F33" s="12"/>
      <c r="G33" s="12"/>
      <c r="H33" s="12"/>
      <c r="I33" s="12"/>
      <c r="J33" s="12"/>
      <c r="K33" s="12"/>
      <c r="L33" s="12"/>
      <c r="M33" s="12"/>
      <c r="N33" s="107"/>
      <c r="O33" s="103"/>
      <c r="P33" s="103"/>
      <c r="Q33" s="103"/>
      <c r="R33" s="103"/>
      <c r="S33" s="103"/>
    </row>
    <row r="34" spans="1:19" ht="21" customHeight="1">
      <c r="A34" s="108" t="s">
        <v>242</v>
      </c>
      <c r="B34" s="108" t="s">
        <v>243</v>
      </c>
      <c r="C34" s="108" t="s">
        <v>244</v>
      </c>
      <c r="D34" s="108" t="s">
        <v>245</v>
      </c>
      <c r="E34" s="108" t="s">
        <v>246</v>
      </c>
      <c r="F34" s="108" t="s">
        <v>247</v>
      </c>
      <c r="G34" s="109"/>
      <c r="H34" s="108" t="s">
        <v>248</v>
      </c>
      <c r="I34" s="12"/>
      <c r="J34" s="12"/>
      <c r="K34" s="12"/>
      <c r="L34" s="12"/>
      <c r="M34" s="12"/>
      <c r="N34" s="107"/>
      <c r="O34" s="103"/>
      <c r="P34" s="103"/>
      <c r="Q34" s="103"/>
      <c r="R34" s="103"/>
      <c r="S34" s="103"/>
    </row>
    <row r="35" spans="1:19" ht="21" customHeight="1" thickBot="1">
      <c r="A35" s="110" t="s">
        <v>96</v>
      </c>
      <c r="B35" s="110" t="s">
        <v>98</v>
      </c>
      <c r="C35" s="110" t="s">
        <v>99</v>
      </c>
      <c r="D35" s="110" t="s">
        <v>100</v>
      </c>
      <c r="E35" s="110" t="s">
        <v>101</v>
      </c>
      <c r="F35" s="110" t="s">
        <v>110</v>
      </c>
      <c r="G35" s="110" t="s">
        <v>111</v>
      </c>
      <c r="H35" s="110" t="s">
        <v>115</v>
      </c>
      <c r="I35" s="12"/>
      <c r="J35" s="12"/>
      <c r="K35" s="12"/>
      <c r="L35" s="12"/>
      <c r="M35" s="12"/>
      <c r="N35" s="107"/>
      <c r="O35" s="103"/>
      <c r="P35" s="103"/>
      <c r="Q35" s="103"/>
      <c r="R35" s="103"/>
      <c r="S35" s="103"/>
    </row>
    <row r="36" spans="1:19" ht="42" customHeight="1">
      <c r="A36" s="111" t="s">
        <v>249</v>
      </c>
      <c r="B36" s="112" t="s">
        <v>265</v>
      </c>
      <c r="C36" s="112" t="s">
        <v>250</v>
      </c>
      <c r="D36" s="112" t="s">
        <v>251</v>
      </c>
      <c r="E36" s="112" t="s">
        <v>462</v>
      </c>
      <c r="F36" s="112" t="s">
        <v>138</v>
      </c>
      <c r="G36" s="112" t="s">
        <v>252</v>
      </c>
      <c r="H36" s="113" t="s">
        <v>253</v>
      </c>
      <c r="I36" s="12"/>
      <c r="J36" s="12"/>
      <c r="K36" s="12"/>
      <c r="L36" s="12"/>
      <c r="M36" s="12"/>
      <c r="N36" s="107"/>
      <c r="O36" s="103"/>
      <c r="P36" s="103"/>
      <c r="Q36" s="103"/>
      <c r="R36" s="103"/>
      <c r="S36" s="103"/>
    </row>
    <row r="37" spans="1:19" ht="21" customHeight="1">
      <c r="A37" s="21" t="s">
        <v>254</v>
      </c>
      <c r="B37" s="114"/>
      <c r="C37" s="114" t="s">
        <v>254</v>
      </c>
      <c r="D37" s="114" t="s">
        <v>255</v>
      </c>
      <c r="E37" s="114" t="s">
        <v>45</v>
      </c>
      <c r="F37" s="114" t="s">
        <v>45</v>
      </c>
      <c r="G37" s="114"/>
      <c r="H37" s="115" t="s">
        <v>237</v>
      </c>
      <c r="I37" s="12"/>
      <c r="J37" s="12"/>
      <c r="K37" s="12"/>
      <c r="L37" s="12"/>
      <c r="M37" s="12"/>
      <c r="N37" s="107"/>
      <c r="O37" s="103"/>
      <c r="P37" s="103"/>
      <c r="Q37" s="103"/>
      <c r="R37" s="103"/>
      <c r="S37" s="103"/>
    </row>
    <row r="38" spans="1:19" ht="21" customHeight="1">
      <c r="A38" s="116"/>
      <c r="B38" s="117"/>
      <c r="C38" s="118"/>
      <c r="D38" s="119"/>
      <c r="E38" s="120"/>
      <c r="F38" s="121"/>
      <c r="G38" s="20">
        <f aca="true" t="shared" si="0" ref="G38:G43">1/10^3</f>
        <v>0.001</v>
      </c>
      <c r="H38" s="122">
        <f aca="true" t="shared" si="1" ref="H38:H43">B38*D38*E38*F38*G38</f>
        <v>0</v>
      </c>
      <c r="I38" s="12"/>
      <c r="J38" s="12"/>
      <c r="K38" s="12"/>
      <c r="L38" s="12"/>
      <c r="M38" s="12"/>
      <c r="N38" s="107"/>
      <c r="O38" s="103"/>
      <c r="P38" s="103"/>
      <c r="Q38" s="103"/>
      <c r="R38" s="103"/>
      <c r="S38" s="103"/>
    </row>
    <row r="39" spans="1:19" ht="21" customHeight="1">
      <c r="A39" s="116"/>
      <c r="B39" s="117"/>
      <c r="C39" s="118"/>
      <c r="D39" s="119"/>
      <c r="E39" s="120"/>
      <c r="F39" s="121"/>
      <c r="G39" s="20">
        <f t="shared" si="0"/>
        <v>0.001</v>
      </c>
      <c r="H39" s="122">
        <f t="shared" si="1"/>
        <v>0</v>
      </c>
      <c r="I39" s="12"/>
      <c r="J39" s="12"/>
      <c r="K39" s="12"/>
      <c r="L39" s="12"/>
      <c r="M39" s="12"/>
      <c r="N39" s="107"/>
      <c r="O39" s="103"/>
      <c r="P39" s="103"/>
      <c r="Q39" s="103"/>
      <c r="R39" s="103"/>
      <c r="S39" s="103"/>
    </row>
    <row r="40" spans="1:19" ht="21" customHeight="1">
      <c r="A40" s="116"/>
      <c r="B40" s="117"/>
      <c r="C40" s="118"/>
      <c r="D40" s="119"/>
      <c r="E40" s="120"/>
      <c r="F40" s="121"/>
      <c r="G40" s="20">
        <f t="shared" si="0"/>
        <v>0.001</v>
      </c>
      <c r="H40" s="122">
        <f t="shared" si="1"/>
        <v>0</v>
      </c>
      <c r="I40" s="12"/>
      <c r="J40" s="12"/>
      <c r="K40" s="12"/>
      <c r="L40" s="12"/>
      <c r="M40" s="12"/>
      <c r="N40" s="107"/>
      <c r="O40" s="103"/>
      <c r="P40" s="103"/>
      <c r="Q40" s="103"/>
      <c r="R40" s="103"/>
      <c r="S40" s="103"/>
    </row>
    <row r="41" spans="1:19" ht="21" customHeight="1">
      <c r="A41" s="116"/>
      <c r="B41" s="117"/>
      <c r="C41" s="118"/>
      <c r="D41" s="119"/>
      <c r="E41" s="120"/>
      <c r="F41" s="121"/>
      <c r="G41" s="20">
        <f t="shared" si="0"/>
        <v>0.001</v>
      </c>
      <c r="H41" s="122">
        <f t="shared" si="1"/>
        <v>0</v>
      </c>
      <c r="I41" s="12"/>
      <c r="J41" s="12"/>
      <c r="K41" s="12"/>
      <c r="L41" s="12"/>
      <c r="M41" s="12"/>
      <c r="N41" s="107"/>
      <c r="O41" s="103"/>
      <c r="P41" s="103"/>
      <c r="Q41" s="103"/>
      <c r="R41" s="103"/>
      <c r="S41" s="103"/>
    </row>
    <row r="42" spans="1:19" ht="21" customHeight="1">
      <c r="A42" s="116"/>
      <c r="B42" s="117"/>
      <c r="C42" s="118"/>
      <c r="D42" s="119"/>
      <c r="E42" s="120"/>
      <c r="F42" s="121"/>
      <c r="G42" s="20">
        <f t="shared" si="0"/>
        <v>0.001</v>
      </c>
      <c r="H42" s="122">
        <f t="shared" si="1"/>
        <v>0</v>
      </c>
      <c r="I42" s="12"/>
      <c r="J42" s="12"/>
      <c r="K42" s="12"/>
      <c r="L42" s="12"/>
      <c r="M42" s="12"/>
      <c r="N42" s="107"/>
      <c r="O42" s="103"/>
      <c r="P42" s="103"/>
      <c r="Q42" s="103"/>
      <c r="R42" s="103"/>
      <c r="S42" s="103"/>
    </row>
    <row r="43" spans="1:19" ht="21" customHeight="1">
      <c r="A43" s="116"/>
      <c r="B43" s="117"/>
      <c r="C43" s="118"/>
      <c r="D43" s="119"/>
      <c r="E43" s="120"/>
      <c r="F43" s="121"/>
      <c r="G43" s="20">
        <f t="shared" si="0"/>
        <v>0.001</v>
      </c>
      <c r="H43" s="122">
        <f t="shared" si="1"/>
        <v>0</v>
      </c>
      <c r="I43" s="12"/>
      <c r="J43" s="12"/>
      <c r="K43" s="12"/>
      <c r="L43" s="12"/>
      <c r="M43" s="12"/>
      <c r="N43" s="107"/>
      <c r="O43" s="103"/>
      <c r="P43" s="103"/>
      <c r="Q43" s="103"/>
      <c r="R43" s="103"/>
      <c r="S43" s="103"/>
    </row>
    <row r="44" spans="1:19" ht="21" customHeight="1" thickBot="1">
      <c r="A44" s="123" t="s">
        <v>256</v>
      </c>
      <c r="B44" s="124"/>
      <c r="C44" s="125"/>
      <c r="D44" s="126"/>
      <c r="E44" s="126"/>
      <c r="F44" s="126"/>
      <c r="G44" s="126"/>
      <c r="H44" s="127">
        <f>SUM(H37:H43)</f>
        <v>0</v>
      </c>
      <c r="I44" s="12"/>
      <c r="J44" s="12"/>
      <c r="K44" s="12"/>
      <c r="L44" s="12"/>
      <c r="M44" s="12"/>
      <c r="N44" s="107"/>
      <c r="O44" s="103"/>
      <c r="P44" s="103"/>
      <c r="Q44" s="103"/>
      <c r="R44" s="103"/>
      <c r="S44" s="103"/>
    </row>
    <row r="45" spans="1:19" ht="14.25" customHeight="1">
      <c r="A45" s="128" t="s">
        <v>257</v>
      </c>
      <c r="B45" s="12"/>
      <c r="C45" s="12"/>
      <c r="D45" s="12"/>
      <c r="E45" s="12"/>
      <c r="F45" s="12"/>
      <c r="G45" s="12"/>
      <c r="H45" s="12"/>
      <c r="I45" s="12"/>
      <c r="J45" s="12"/>
      <c r="K45" s="12"/>
      <c r="L45" s="12"/>
      <c r="M45" s="12"/>
      <c r="N45" s="107"/>
      <c r="O45" s="103"/>
      <c r="P45" s="103"/>
      <c r="Q45" s="103"/>
      <c r="R45" s="103"/>
      <c r="S45" s="103"/>
    </row>
    <row r="46" spans="1:19" ht="14.25" customHeight="1">
      <c r="A46" s="128"/>
      <c r="B46" s="12"/>
      <c r="C46" s="12"/>
      <c r="D46" s="12"/>
      <c r="E46" s="12"/>
      <c r="F46" s="12"/>
      <c r="G46" s="12"/>
      <c r="H46" s="12"/>
      <c r="I46" s="12"/>
      <c r="J46" s="12"/>
      <c r="K46" s="12"/>
      <c r="L46" s="12"/>
      <c r="M46" s="12"/>
      <c r="N46" s="107"/>
      <c r="O46" s="103"/>
      <c r="P46" s="103"/>
      <c r="Q46" s="103"/>
      <c r="R46" s="103"/>
      <c r="S46" s="103"/>
    </row>
    <row r="47" spans="1:19" ht="14.25" customHeight="1">
      <c r="A47" s="12"/>
      <c r="B47" s="12"/>
      <c r="C47" s="12"/>
      <c r="D47" s="12"/>
      <c r="E47" s="12"/>
      <c r="F47" s="12"/>
      <c r="G47" s="12"/>
      <c r="H47" s="12"/>
      <c r="I47" s="12"/>
      <c r="J47" s="12"/>
      <c r="K47" s="12"/>
      <c r="L47" s="12"/>
      <c r="M47" s="12"/>
      <c r="N47" s="107"/>
      <c r="O47" s="103"/>
      <c r="P47" s="103"/>
      <c r="Q47" s="103"/>
      <c r="R47" s="103"/>
      <c r="S47" s="103"/>
    </row>
    <row r="48" spans="1:19" ht="14.25" customHeight="1">
      <c r="A48" s="12"/>
      <c r="B48" s="12"/>
      <c r="C48" s="12"/>
      <c r="D48" s="12"/>
      <c r="E48" s="12"/>
      <c r="F48" s="12"/>
      <c r="G48" s="12"/>
      <c r="H48" s="12"/>
      <c r="I48" s="12"/>
      <c r="J48" s="12"/>
      <c r="K48" s="12"/>
      <c r="L48" s="12"/>
      <c r="M48" s="12"/>
      <c r="N48" s="107"/>
      <c r="O48" s="103"/>
      <c r="P48" s="103"/>
      <c r="Q48" s="103"/>
      <c r="R48" s="103"/>
      <c r="S48" s="103"/>
    </row>
    <row r="49" spans="1:19" ht="14.25" customHeight="1">
      <c r="A49" s="128" t="s">
        <v>173</v>
      </c>
      <c r="B49" s="12"/>
      <c r="C49" s="12"/>
      <c r="D49" s="12"/>
      <c r="E49" s="12"/>
      <c r="F49" s="12"/>
      <c r="G49" s="12"/>
      <c r="H49" s="12"/>
      <c r="I49" s="12"/>
      <c r="J49" s="12"/>
      <c r="K49" s="12"/>
      <c r="L49" s="12"/>
      <c r="M49" s="12"/>
      <c r="N49" s="107"/>
      <c r="O49" s="103"/>
      <c r="P49" s="103"/>
      <c r="Q49" s="103"/>
      <c r="R49" s="103"/>
      <c r="S49" s="103"/>
    </row>
    <row r="50" spans="1:19" s="134" customFormat="1" ht="17.25" customHeight="1">
      <c r="A50" s="130"/>
      <c r="B50" s="131"/>
      <c r="C50" s="132"/>
      <c r="D50" s="131"/>
      <c r="E50" s="131"/>
      <c r="F50" s="131"/>
      <c r="G50" s="12"/>
      <c r="H50" s="12"/>
      <c r="I50" s="12"/>
      <c r="J50" s="12"/>
      <c r="K50" s="12"/>
      <c r="L50" s="12"/>
      <c r="M50" s="12"/>
      <c r="N50" s="107"/>
      <c r="O50" s="133"/>
      <c r="P50" s="103"/>
      <c r="Q50" s="103"/>
      <c r="R50" s="103"/>
      <c r="S50" s="103"/>
    </row>
    <row r="51" spans="1:19" s="134" customFormat="1" ht="15.75">
      <c r="A51" s="106" t="s">
        <v>438</v>
      </c>
      <c r="B51" s="131"/>
      <c r="C51" s="132"/>
      <c r="D51" s="131"/>
      <c r="E51" s="131"/>
      <c r="F51" s="131"/>
      <c r="G51" s="12"/>
      <c r="H51" s="12"/>
      <c r="I51" s="12"/>
      <c r="J51" s="160"/>
      <c r="K51" s="12"/>
      <c r="L51" s="12"/>
      <c r="M51" s="12"/>
      <c r="N51" s="12"/>
      <c r="O51" s="133"/>
      <c r="P51" s="103"/>
      <c r="Q51" s="103"/>
      <c r="R51" s="103"/>
      <c r="S51" s="103"/>
    </row>
    <row r="52" spans="1:19" s="134" customFormat="1" ht="12.75">
      <c r="A52" s="108" t="s">
        <v>174</v>
      </c>
      <c r="B52" s="108" t="s">
        <v>175</v>
      </c>
      <c r="C52" s="108" t="s">
        <v>176</v>
      </c>
      <c r="D52" s="108" t="s">
        <v>177</v>
      </c>
      <c r="E52" s="108" t="s">
        <v>178</v>
      </c>
      <c r="F52" s="108" t="s">
        <v>179</v>
      </c>
      <c r="G52" s="109"/>
      <c r="H52" s="108" t="s">
        <v>180</v>
      </c>
      <c r="I52" s="12"/>
      <c r="J52" s="161"/>
      <c r="K52" s="161"/>
      <c r="L52" s="161"/>
      <c r="M52" s="161"/>
      <c r="N52" s="161"/>
      <c r="O52" s="133"/>
      <c r="P52" s="103"/>
      <c r="Q52" s="103"/>
      <c r="R52" s="103"/>
      <c r="S52" s="103"/>
    </row>
    <row r="53" spans="1:19" s="134" customFormat="1" ht="13.5" thickBot="1">
      <c r="A53" s="110" t="s">
        <v>96</v>
      </c>
      <c r="B53" s="110" t="s">
        <v>98</v>
      </c>
      <c r="C53" s="110" t="s">
        <v>99</v>
      </c>
      <c r="D53" s="110" t="s">
        <v>100</v>
      </c>
      <c r="E53" s="110" t="s">
        <v>101</v>
      </c>
      <c r="F53" s="110" t="s">
        <v>110</v>
      </c>
      <c r="G53" s="110" t="s">
        <v>111</v>
      </c>
      <c r="H53" s="110" t="s">
        <v>115</v>
      </c>
      <c r="I53" s="12"/>
      <c r="J53" s="162"/>
      <c r="K53" s="162"/>
      <c r="L53" s="162"/>
      <c r="M53" s="162"/>
      <c r="N53" s="162"/>
      <c r="O53" s="133"/>
      <c r="P53" s="103"/>
      <c r="Q53" s="103"/>
      <c r="R53" s="103"/>
      <c r="S53" s="103"/>
    </row>
    <row r="54" spans="1:19" s="134" customFormat="1" ht="54" customHeight="1">
      <c r="A54" s="111" t="s">
        <v>249</v>
      </c>
      <c r="B54" s="112" t="s">
        <v>265</v>
      </c>
      <c r="C54" s="112" t="s">
        <v>250</v>
      </c>
      <c r="D54" s="112" t="s">
        <v>251</v>
      </c>
      <c r="E54" s="112" t="s">
        <v>459</v>
      </c>
      <c r="F54" s="112" t="s">
        <v>9</v>
      </c>
      <c r="G54" s="112" t="s">
        <v>252</v>
      </c>
      <c r="H54" s="113" t="s">
        <v>181</v>
      </c>
      <c r="I54" s="12"/>
      <c r="J54" s="163"/>
      <c r="K54" s="163"/>
      <c r="L54" s="163"/>
      <c r="M54" s="163"/>
      <c r="N54" s="163"/>
      <c r="O54" s="133"/>
      <c r="P54" s="103"/>
      <c r="Q54" s="103"/>
      <c r="R54" s="103"/>
      <c r="S54" s="103"/>
    </row>
    <row r="55" spans="1:19" s="134" customFormat="1" ht="12.75">
      <c r="A55" s="21" t="s">
        <v>254</v>
      </c>
      <c r="B55" s="114"/>
      <c r="C55" s="114" t="s">
        <v>254</v>
      </c>
      <c r="D55" s="114" t="s">
        <v>255</v>
      </c>
      <c r="E55" s="114" t="s">
        <v>45</v>
      </c>
      <c r="F55" s="114" t="s">
        <v>8</v>
      </c>
      <c r="G55" s="114"/>
      <c r="H55" s="115" t="s">
        <v>457</v>
      </c>
      <c r="I55" s="12"/>
      <c r="J55" s="161"/>
      <c r="K55" s="161"/>
      <c r="L55" s="161"/>
      <c r="M55" s="161"/>
      <c r="N55" s="161"/>
      <c r="O55" s="133"/>
      <c r="P55" s="103"/>
      <c r="Q55" s="103"/>
      <c r="R55" s="103"/>
      <c r="S55" s="103"/>
    </row>
    <row r="56" spans="1:19" s="134" customFormat="1" ht="12.75">
      <c r="A56" s="116"/>
      <c r="B56" s="117"/>
      <c r="C56" s="157"/>
      <c r="D56" s="119"/>
      <c r="E56" s="120"/>
      <c r="F56" s="121"/>
      <c r="G56" s="20">
        <f aca="true" t="shared" si="2" ref="G56:G61">1/10^3</f>
        <v>0.001</v>
      </c>
      <c r="H56" s="122">
        <f aca="true" t="shared" si="3" ref="H56:H61">B56*D56*E56*F56*G56</f>
        <v>0</v>
      </c>
      <c r="I56" s="12"/>
      <c r="J56" s="169"/>
      <c r="K56" s="170"/>
      <c r="L56" s="170"/>
      <c r="M56" s="170"/>
      <c r="N56" s="170"/>
      <c r="O56" s="133"/>
      <c r="P56" s="103"/>
      <c r="Q56" s="103"/>
      <c r="R56" s="103"/>
      <c r="S56" s="103"/>
    </row>
    <row r="57" spans="1:19" s="134" customFormat="1" ht="12.75">
      <c r="A57" s="116"/>
      <c r="B57" s="117"/>
      <c r="C57" s="157"/>
      <c r="D57" s="119"/>
      <c r="E57" s="120"/>
      <c r="F57" s="121"/>
      <c r="G57" s="20">
        <f t="shared" si="2"/>
        <v>0.001</v>
      </c>
      <c r="H57" s="122">
        <f t="shared" si="3"/>
        <v>0</v>
      </c>
      <c r="I57" s="12"/>
      <c r="J57" s="169"/>
      <c r="K57" s="170"/>
      <c r="L57" s="170"/>
      <c r="M57" s="170"/>
      <c r="N57" s="170"/>
      <c r="O57" s="133"/>
      <c r="P57" s="103"/>
      <c r="Q57" s="103"/>
      <c r="R57" s="103"/>
      <c r="S57" s="103"/>
    </row>
    <row r="58" spans="1:19" s="134" customFormat="1" ht="12.75">
      <c r="A58" s="116"/>
      <c r="B58" s="117"/>
      <c r="C58" s="157"/>
      <c r="D58" s="119"/>
      <c r="E58" s="120"/>
      <c r="F58" s="121"/>
      <c r="G58" s="20">
        <f t="shared" si="2"/>
        <v>0.001</v>
      </c>
      <c r="H58" s="122">
        <f t="shared" si="3"/>
        <v>0</v>
      </c>
      <c r="I58" s="12"/>
      <c r="J58" s="169"/>
      <c r="K58" s="170"/>
      <c r="L58" s="170"/>
      <c r="M58" s="170"/>
      <c r="N58" s="170"/>
      <c r="O58" s="133"/>
      <c r="P58" s="103"/>
      <c r="Q58" s="103"/>
      <c r="R58" s="103"/>
      <c r="S58" s="103"/>
    </row>
    <row r="59" spans="1:19" s="134" customFormat="1" ht="12.75">
      <c r="A59" s="116"/>
      <c r="B59" s="117"/>
      <c r="C59" s="157"/>
      <c r="D59" s="119"/>
      <c r="E59" s="120"/>
      <c r="F59" s="121"/>
      <c r="G59" s="20">
        <f t="shared" si="2"/>
        <v>0.001</v>
      </c>
      <c r="H59" s="122">
        <f t="shared" si="3"/>
        <v>0</v>
      </c>
      <c r="I59" s="12"/>
      <c r="J59" s="169"/>
      <c r="K59" s="170"/>
      <c r="L59" s="170"/>
      <c r="M59" s="170"/>
      <c r="N59" s="170"/>
      <c r="O59" s="133"/>
      <c r="P59" s="103"/>
      <c r="Q59" s="103"/>
      <c r="R59" s="103"/>
      <c r="S59" s="103"/>
    </row>
    <row r="60" spans="1:19" s="134" customFormat="1" ht="12.75">
      <c r="A60" s="116"/>
      <c r="B60" s="117"/>
      <c r="C60" s="157"/>
      <c r="D60" s="119"/>
      <c r="E60" s="120"/>
      <c r="F60" s="121"/>
      <c r="G60" s="20">
        <f t="shared" si="2"/>
        <v>0.001</v>
      </c>
      <c r="H60" s="122">
        <f t="shared" si="3"/>
        <v>0</v>
      </c>
      <c r="I60" s="12"/>
      <c r="J60" s="169"/>
      <c r="K60" s="170"/>
      <c r="L60" s="170"/>
      <c r="M60" s="170"/>
      <c r="N60" s="170"/>
      <c r="O60" s="133"/>
      <c r="P60" s="103"/>
      <c r="Q60" s="103"/>
      <c r="R60" s="103"/>
      <c r="S60" s="103"/>
    </row>
    <row r="61" spans="1:19" s="134" customFormat="1" ht="12.75">
      <c r="A61" s="116"/>
      <c r="B61" s="117"/>
      <c r="C61" s="157"/>
      <c r="D61" s="119"/>
      <c r="E61" s="120"/>
      <c r="F61" s="121"/>
      <c r="G61" s="20">
        <f t="shared" si="2"/>
        <v>0.001</v>
      </c>
      <c r="H61" s="122">
        <f t="shared" si="3"/>
        <v>0</v>
      </c>
      <c r="I61" s="12"/>
      <c r="J61" s="169"/>
      <c r="K61" s="170"/>
      <c r="L61" s="170"/>
      <c r="M61" s="170"/>
      <c r="N61" s="170"/>
      <c r="O61" s="133"/>
      <c r="P61" s="103"/>
      <c r="Q61" s="103"/>
      <c r="R61" s="103"/>
      <c r="S61" s="103"/>
    </row>
    <row r="62" spans="1:19" s="134" customFormat="1" ht="13.5" thickBot="1">
      <c r="A62" s="123" t="s">
        <v>256</v>
      </c>
      <c r="B62" s="124"/>
      <c r="C62" s="125"/>
      <c r="D62" s="126"/>
      <c r="E62" s="126"/>
      <c r="F62" s="126"/>
      <c r="G62" s="126"/>
      <c r="H62" s="127">
        <f>SUM(H55:H61)</f>
        <v>0</v>
      </c>
      <c r="I62" s="12"/>
      <c r="J62" s="12"/>
      <c r="K62" s="12"/>
      <c r="L62" s="12"/>
      <c r="M62" s="12"/>
      <c r="N62" s="107"/>
      <c r="O62" s="133"/>
      <c r="P62" s="103"/>
      <c r="Q62" s="103"/>
      <c r="R62" s="103"/>
      <c r="S62" s="103"/>
    </row>
    <row r="63" spans="1:19" s="134" customFormat="1" ht="12.75">
      <c r="A63" s="128" t="s">
        <v>257</v>
      </c>
      <c r="B63" s="12"/>
      <c r="C63" s="12"/>
      <c r="D63" s="12"/>
      <c r="E63" s="12"/>
      <c r="F63" s="12"/>
      <c r="G63" s="12"/>
      <c r="H63" s="12"/>
      <c r="I63" s="12"/>
      <c r="J63" s="12"/>
      <c r="K63" s="12"/>
      <c r="L63" s="12"/>
      <c r="M63" s="12"/>
      <c r="N63" s="107"/>
      <c r="O63" s="133"/>
      <c r="P63" s="103"/>
      <c r="Q63" s="103"/>
      <c r="R63" s="103"/>
      <c r="S63" s="103"/>
    </row>
    <row r="64" spans="1:19" s="134" customFormat="1" ht="9.75" customHeight="1">
      <c r="A64" s="130"/>
      <c r="B64" s="131"/>
      <c r="C64" s="132"/>
      <c r="D64" s="131"/>
      <c r="E64" s="131"/>
      <c r="F64" s="131"/>
      <c r="G64" s="12"/>
      <c r="H64" s="12"/>
      <c r="I64" s="12"/>
      <c r="J64" s="12"/>
      <c r="K64" s="12"/>
      <c r="L64" s="12"/>
      <c r="M64" s="12"/>
      <c r="N64" s="107"/>
      <c r="O64" s="133"/>
      <c r="P64" s="103"/>
      <c r="Q64" s="103"/>
      <c r="R64" s="103"/>
      <c r="S64" s="103"/>
    </row>
    <row r="65" spans="1:19" s="134" customFormat="1" ht="15.75">
      <c r="A65" s="106" t="s">
        <v>439</v>
      </c>
      <c r="B65" s="131"/>
      <c r="C65" s="132"/>
      <c r="D65" s="131"/>
      <c r="E65" s="131"/>
      <c r="F65" s="131"/>
      <c r="G65" s="12"/>
      <c r="H65" s="12"/>
      <c r="I65" s="12"/>
      <c r="J65" s="12"/>
      <c r="K65" s="12"/>
      <c r="L65" s="12"/>
      <c r="M65" s="12"/>
      <c r="N65" s="107"/>
      <c r="O65" s="133"/>
      <c r="P65" s="103"/>
      <c r="Q65" s="103"/>
      <c r="R65" s="103"/>
      <c r="S65" s="103"/>
    </row>
    <row r="66" spans="1:22" s="134" customFormat="1" ht="12.75">
      <c r="A66" s="108" t="s">
        <v>182</v>
      </c>
      <c r="B66" s="108" t="s">
        <v>183</v>
      </c>
      <c r="C66" s="108" t="s">
        <v>184</v>
      </c>
      <c r="D66" s="108" t="s">
        <v>185</v>
      </c>
      <c r="E66" s="108" t="s">
        <v>186</v>
      </c>
      <c r="F66" s="108" t="s">
        <v>187</v>
      </c>
      <c r="G66" s="108" t="s">
        <v>188</v>
      </c>
      <c r="H66" s="108" t="s">
        <v>189</v>
      </c>
      <c r="I66" s="108" t="s">
        <v>190</v>
      </c>
      <c r="J66" s="108"/>
      <c r="K66" s="108" t="s">
        <v>191</v>
      </c>
      <c r="L66" s="161"/>
      <c r="M66" s="12"/>
      <c r="N66" s="107"/>
      <c r="O66" s="103"/>
      <c r="P66" s="103"/>
      <c r="Q66" s="103"/>
      <c r="R66" s="133"/>
      <c r="S66" s="103"/>
      <c r="T66" s="103"/>
      <c r="U66" s="103"/>
      <c r="V66" s="103"/>
    </row>
    <row r="67" spans="1:22" s="134" customFormat="1" ht="13.5" thickBot="1">
      <c r="A67" s="110" t="s">
        <v>96</v>
      </c>
      <c r="B67" s="110" t="s">
        <v>98</v>
      </c>
      <c r="C67" s="110" t="s">
        <v>99</v>
      </c>
      <c r="D67" s="110" t="s">
        <v>100</v>
      </c>
      <c r="E67" s="110" t="s">
        <v>101</v>
      </c>
      <c r="F67" s="110" t="s">
        <v>110</v>
      </c>
      <c r="G67" s="110" t="s">
        <v>111</v>
      </c>
      <c r="H67" s="110" t="s">
        <v>115</v>
      </c>
      <c r="I67" s="110" t="s">
        <v>136</v>
      </c>
      <c r="J67" s="110" t="s">
        <v>137</v>
      </c>
      <c r="K67" s="158" t="s">
        <v>140</v>
      </c>
      <c r="L67" s="162"/>
      <c r="M67" s="12"/>
      <c r="N67" s="107"/>
      <c r="O67" s="103"/>
      <c r="P67" s="103"/>
      <c r="Q67" s="103"/>
      <c r="R67" s="133"/>
      <c r="S67" s="103"/>
      <c r="T67" s="103"/>
      <c r="U67" s="103"/>
      <c r="V67" s="103"/>
    </row>
    <row r="68" spans="1:22" s="134" customFormat="1" ht="38.25">
      <c r="A68" s="111" t="s">
        <v>249</v>
      </c>
      <c r="B68" s="112" t="s">
        <v>265</v>
      </c>
      <c r="C68" s="112" t="s">
        <v>250</v>
      </c>
      <c r="D68" s="112" t="s">
        <v>251</v>
      </c>
      <c r="E68" s="112" t="s">
        <v>458</v>
      </c>
      <c r="F68" s="112" t="s">
        <v>9</v>
      </c>
      <c r="G68" s="112" t="s">
        <v>139</v>
      </c>
      <c r="H68" s="135" t="s">
        <v>10</v>
      </c>
      <c r="I68" s="136" t="s">
        <v>192</v>
      </c>
      <c r="J68" s="112" t="s">
        <v>252</v>
      </c>
      <c r="K68" s="113" t="s">
        <v>193</v>
      </c>
      <c r="L68" s="163"/>
      <c r="M68" s="12"/>
      <c r="N68" s="107"/>
      <c r="O68" s="103"/>
      <c r="P68" s="103"/>
      <c r="Q68" s="103"/>
      <c r="R68" s="133"/>
      <c r="S68" s="103"/>
      <c r="T68" s="103"/>
      <c r="U68" s="103"/>
      <c r="V68" s="103"/>
    </row>
    <row r="69" spans="1:22" s="134" customFormat="1" ht="25.5">
      <c r="A69" s="21" t="s">
        <v>254</v>
      </c>
      <c r="B69" s="114"/>
      <c r="C69" s="114"/>
      <c r="D69" s="114" t="s">
        <v>255</v>
      </c>
      <c r="E69" s="114" t="s">
        <v>45</v>
      </c>
      <c r="F69" s="114" t="s">
        <v>45</v>
      </c>
      <c r="G69" s="114"/>
      <c r="H69" s="137" t="s">
        <v>45</v>
      </c>
      <c r="I69" s="114"/>
      <c r="J69" s="114"/>
      <c r="K69" s="166" t="s">
        <v>382</v>
      </c>
      <c r="L69" s="164"/>
      <c r="M69" s="12"/>
      <c r="N69" s="107"/>
      <c r="O69" s="103"/>
      <c r="P69" s="103"/>
      <c r="Q69" s="103"/>
      <c r="R69" s="133"/>
      <c r="S69" s="103"/>
      <c r="T69" s="103"/>
      <c r="U69" s="103"/>
      <c r="V69" s="103"/>
    </row>
    <row r="70" spans="1:22" s="134" customFormat="1" ht="12.75">
      <c r="A70" s="116"/>
      <c r="B70" s="117"/>
      <c r="C70" s="157"/>
      <c r="D70" s="119"/>
      <c r="E70" s="120"/>
      <c r="F70" s="121"/>
      <c r="G70" s="120"/>
      <c r="H70" s="138"/>
      <c r="I70" s="120"/>
      <c r="J70" s="20">
        <f aca="true" t="shared" si="4" ref="J70:J75">1/10^3</f>
        <v>0.001</v>
      </c>
      <c r="K70" s="167">
        <f aca="true" t="shared" si="5" ref="K70:K75">((B70*E70)*(1-(F70*G70))*(1-H70)-I70)*D70*J70</f>
        <v>0</v>
      </c>
      <c r="L70" s="165"/>
      <c r="M70" s="12"/>
      <c r="N70" s="107"/>
      <c r="O70" s="103"/>
      <c r="P70" s="103"/>
      <c r="Q70" s="103"/>
      <c r="R70" s="133"/>
      <c r="S70" s="103"/>
      <c r="T70" s="103"/>
      <c r="U70" s="103"/>
      <c r="V70" s="103"/>
    </row>
    <row r="71" spans="1:22" s="134" customFormat="1" ht="12.75">
      <c r="A71" s="116"/>
      <c r="B71" s="117"/>
      <c r="C71" s="157"/>
      <c r="D71" s="119"/>
      <c r="E71" s="120"/>
      <c r="F71" s="121"/>
      <c r="G71" s="120"/>
      <c r="H71" s="138"/>
      <c r="I71" s="120"/>
      <c r="J71" s="20">
        <f t="shared" si="4"/>
        <v>0.001</v>
      </c>
      <c r="K71" s="167">
        <f t="shared" si="5"/>
        <v>0</v>
      </c>
      <c r="L71" s="165"/>
      <c r="M71" s="12"/>
      <c r="N71" s="107"/>
      <c r="O71" s="103"/>
      <c r="P71" s="103"/>
      <c r="Q71" s="103"/>
      <c r="R71" s="133"/>
      <c r="S71" s="103"/>
      <c r="T71" s="103"/>
      <c r="U71" s="103"/>
      <c r="V71" s="103"/>
    </row>
    <row r="72" spans="1:22" s="134" customFormat="1" ht="12.75">
      <c r="A72" s="116"/>
      <c r="B72" s="117"/>
      <c r="C72" s="157"/>
      <c r="D72" s="119"/>
      <c r="E72" s="120"/>
      <c r="F72" s="121"/>
      <c r="G72" s="120"/>
      <c r="H72" s="138"/>
      <c r="I72" s="120"/>
      <c r="J72" s="20">
        <f t="shared" si="4"/>
        <v>0.001</v>
      </c>
      <c r="K72" s="167">
        <f t="shared" si="5"/>
        <v>0</v>
      </c>
      <c r="L72" s="165"/>
      <c r="M72" s="12"/>
      <c r="N72" s="107"/>
      <c r="O72" s="103"/>
      <c r="P72" s="103"/>
      <c r="Q72" s="103"/>
      <c r="R72" s="133"/>
      <c r="S72" s="103"/>
      <c r="T72" s="103"/>
      <c r="U72" s="103"/>
      <c r="V72" s="103"/>
    </row>
    <row r="73" spans="1:22" s="134" customFormat="1" ht="12.75">
      <c r="A73" s="116"/>
      <c r="B73" s="117"/>
      <c r="C73" s="157"/>
      <c r="D73" s="119"/>
      <c r="E73" s="120"/>
      <c r="F73" s="121"/>
      <c r="G73" s="120"/>
      <c r="H73" s="138"/>
      <c r="I73" s="120"/>
      <c r="J73" s="20">
        <f t="shared" si="4"/>
        <v>0.001</v>
      </c>
      <c r="K73" s="167">
        <f t="shared" si="5"/>
        <v>0</v>
      </c>
      <c r="L73" s="165"/>
      <c r="M73" s="12"/>
      <c r="N73" s="107"/>
      <c r="O73" s="103"/>
      <c r="P73" s="103"/>
      <c r="Q73" s="103"/>
      <c r="R73" s="133"/>
      <c r="S73" s="103"/>
      <c r="T73" s="103"/>
      <c r="U73" s="103"/>
      <c r="V73" s="103"/>
    </row>
    <row r="74" spans="1:22" s="134" customFormat="1" ht="12.75">
      <c r="A74" s="116"/>
      <c r="B74" s="117"/>
      <c r="C74" s="157"/>
      <c r="D74" s="119"/>
      <c r="E74" s="120"/>
      <c r="F74" s="121"/>
      <c r="G74" s="120"/>
      <c r="H74" s="138"/>
      <c r="I74" s="120"/>
      <c r="J74" s="20">
        <f t="shared" si="4"/>
        <v>0.001</v>
      </c>
      <c r="K74" s="167">
        <f t="shared" si="5"/>
        <v>0</v>
      </c>
      <c r="L74" s="165"/>
      <c r="M74" s="12"/>
      <c r="N74" s="107"/>
      <c r="O74" s="103"/>
      <c r="P74" s="103"/>
      <c r="Q74" s="103"/>
      <c r="R74" s="133"/>
      <c r="S74" s="103"/>
      <c r="T74" s="103"/>
      <c r="U74" s="103"/>
      <c r="V74" s="103"/>
    </row>
    <row r="75" spans="1:22" s="134" customFormat="1" ht="12.75">
      <c r="A75" s="116"/>
      <c r="B75" s="117"/>
      <c r="C75" s="157"/>
      <c r="D75" s="119"/>
      <c r="E75" s="120"/>
      <c r="F75" s="121"/>
      <c r="G75" s="120"/>
      <c r="H75" s="138"/>
      <c r="I75" s="120"/>
      <c r="J75" s="20">
        <f t="shared" si="4"/>
        <v>0.001</v>
      </c>
      <c r="K75" s="167">
        <f t="shared" si="5"/>
        <v>0</v>
      </c>
      <c r="L75" s="165"/>
      <c r="M75" s="12"/>
      <c r="N75" s="107"/>
      <c r="O75" s="103"/>
      <c r="P75" s="103"/>
      <c r="Q75" s="103"/>
      <c r="R75" s="133"/>
      <c r="S75" s="103"/>
      <c r="T75" s="103"/>
      <c r="U75" s="103"/>
      <c r="V75" s="103"/>
    </row>
    <row r="76" spans="1:22" s="134" customFormat="1" ht="13.5" thickBot="1">
      <c r="A76" s="123" t="s">
        <v>256</v>
      </c>
      <c r="B76" s="124"/>
      <c r="C76" s="125"/>
      <c r="D76" s="126"/>
      <c r="E76" s="126"/>
      <c r="F76" s="126"/>
      <c r="G76" s="126"/>
      <c r="H76" s="139"/>
      <c r="I76" s="126"/>
      <c r="J76" s="126"/>
      <c r="K76" s="168">
        <f>SUM(K69:K75)</f>
        <v>0</v>
      </c>
      <c r="L76" s="165"/>
      <c r="M76" s="12"/>
      <c r="N76" s="107"/>
      <c r="O76" s="103"/>
      <c r="P76" s="103"/>
      <c r="Q76" s="103"/>
      <c r="R76" s="133"/>
      <c r="S76" s="103"/>
      <c r="T76" s="103"/>
      <c r="U76" s="103"/>
      <c r="V76" s="103"/>
    </row>
    <row r="77" spans="1:19" s="134" customFormat="1" ht="12.75">
      <c r="A77" s="128" t="s">
        <v>257</v>
      </c>
      <c r="B77" s="12"/>
      <c r="C77" s="12"/>
      <c r="D77" s="12"/>
      <c r="E77" s="12"/>
      <c r="F77" s="12"/>
      <c r="G77" s="12"/>
      <c r="H77" s="12"/>
      <c r="I77" s="12"/>
      <c r="J77" s="12"/>
      <c r="K77" s="12"/>
      <c r="L77" s="12"/>
      <c r="M77" s="12"/>
      <c r="N77" s="107"/>
      <c r="O77" s="133"/>
      <c r="P77" s="103"/>
      <c r="Q77" s="103"/>
      <c r="R77" s="103"/>
      <c r="S77" s="103"/>
    </row>
    <row r="78" spans="1:19" s="134" customFormat="1" ht="9.75" customHeight="1">
      <c r="A78" s="130"/>
      <c r="B78" s="131"/>
      <c r="C78" s="132"/>
      <c r="D78" s="131"/>
      <c r="E78" s="131"/>
      <c r="F78" s="131"/>
      <c r="G78" s="12"/>
      <c r="H78" s="12"/>
      <c r="I78" s="12"/>
      <c r="J78" s="12"/>
      <c r="K78" s="12"/>
      <c r="L78" s="12"/>
      <c r="M78" s="12"/>
      <c r="N78" s="107"/>
      <c r="O78" s="133"/>
      <c r="P78" s="103"/>
      <c r="Q78" s="103"/>
      <c r="R78" s="103"/>
      <c r="S78" s="103"/>
    </row>
    <row r="79" spans="1:19" s="134" customFormat="1" ht="21.75" customHeight="1">
      <c r="A79" s="106" t="s">
        <v>440</v>
      </c>
      <c r="B79" s="131"/>
      <c r="C79" s="132"/>
      <c r="D79" s="131"/>
      <c r="E79" s="131"/>
      <c r="F79" s="131"/>
      <c r="G79" s="12"/>
      <c r="H79" s="12"/>
      <c r="I79" s="12"/>
      <c r="J79" s="12"/>
      <c r="K79" s="12"/>
      <c r="L79" s="12"/>
      <c r="M79" s="12"/>
      <c r="N79" s="107"/>
      <c r="O79" s="133"/>
      <c r="P79" s="103"/>
      <c r="Q79" s="103"/>
      <c r="R79" s="103"/>
      <c r="S79" s="103"/>
    </row>
    <row r="80" spans="1:19" s="134" customFormat="1" ht="12.75">
      <c r="A80" s="130"/>
      <c r="B80" s="131"/>
      <c r="C80" s="132"/>
      <c r="D80" s="131"/>
      <c r="E80" s="131"/>
      <c r="F80" s="131"/>
      <c r="G80" s="12"/>
      <c r="H80" s="12"/>
      <c r="I80" s="12"/>
      <c r="J80" s="12"/>
      <c r="K80" s="12"/>
      <c r="L80" s="12"/>
      <c r="M80" s="12"/>
      <c r="N80" s="107"/>
      <c r="O80" s="133"/>
      <c r="P80" s="103"/>
      <c r="Q80" s="103"/>
      <c r="R80" s="103"/>
      <c r="S80" s="103"/>
    </row>
    <row r="81" spans="1:19" s="134" customFormat="1" ht="12.75">
      <c r="A81" s="108" t="s">
        <v>194</v>
      </c>
      <c r="B81" s="108" t="s">
        <v>195</v>
      </c>
      <c r="C81" s="108" t="s">
        <v>196</v>
      </c>
      <c r="D81" s="108" t="s">
        <v>197</v>
      </c>
      <c r="E81" s="131"/>
      <c r="F81" s="131"/>
      <c r="G81" s="12"/>
      <c r="H81" s="12"/>
      <c r="I81" s="12"/>
      <c r="J81" s="12"/>
      <c r="K81" s="12"/>
      <c r="L81" s="12"/>
      <c r="M81" s="12"/>
      <c r="N81" s="107"/>
      <c r="O81" s="133"/>
      <c r="P81" s="103"/>
      <c r="Q81" s="103"/>
      <c r="R81" s="103"/>
      <c r="S81" s="103"/>
    </row>
    <row r="82" spans="1:19" s="134" customFormat="1" ht="13.5" thickBot="1">
      <c r="A82" s="110" t="s">
        <v>96</v>
      </c>
      <c r="B82" s="110" t="s">
        <v>98</v>
      </c>
      <c r="C82" s="110" t="s">
        <v>99</v>
      </c>
      <c r="D82" s="110" t="s">
        <v>100</v>
      </c>
      <c r="E82" s="131"/>
      <c r="F82" s="131"/>
      <c r="G82" s="12"/>
      <c r="H82" s="12"/>
      <c r="I82" s="12"/>
      <c r="J82" s="12"/>
      <c r="K82" s="12"/>
      <c r="L82" s="12"/>
      <c r="M82" s="12"/>
      <c r="N82" s="107"/>
      <c r="O82" s="133"/>
      <c r="P82" s="103"/>
      <c r="Q82" s="103"/>
      <c r="R82" s="103"/>
      <c r="S82" s="103"/>
    </row>
    <row r="83" spans="1:19" s="134" customFormat="1" ht="38.25">
      <c r="A83" s="140" t="s">
        <v>198</v>
      </c>
      <c r="B83" s="112" t="s">
        <v>199</v>
      </c>
      <c r="C83" s="112" t="s">
        <v>200</v>
      </c>
      <c r="D83" s="129" t="s">
        <v>201</v>
      </c>
      <c r="E83" s="131"/>
      <c r="F83" s="131"/>
      <c r="G83" s="12"/>
      <c r="H83" s="12"/>
      <c r="I83" s="12"/>
      <c r="J83" s="12"/>
      <c r="K83" s="12"/>
      <c r="L83" s="12"/>
      <c r="M83" s="12"/>
      <c r="N83" s="107"/>
      <c r="O83" s="133"/>
      <c r="P83" s="103"/>
      <c r="Q83" s="103"/>
      <c r="R83" s="103"/>
      <c r="S83" s="103"/>
    </row>
    <row r="84" spans="1:19" s="134" customFormat="1" ht="24.75" customHeight="1">
      <c r="A84" s="21" t="s">
        <v>202</v>
      </c>
      <c r="B84" s="114" t="s">
        <v>203</v>
      </c>
      <c r="C84" s="114" t="s">
        <v>204</v>
      </c>
      <c r="D84" s="141" t="s">
        <v>205</v>
      </c>
      <c r="E84" s="131"/>
      <c r="F84" s="131"/>
      <c r="G84" s="12"/>
      <c r="H84" s="12"/>
      <c r="I84" s="12"/>
      <c r="J84" s="12"/>
      <c r="K84" s="12"/>
      <c r="L84" s="12"/>
      <c r="M84" s="12"/>
      <c r="N84" s="107"/>
      <c r="O84" s="133"/>
      <c r="P84" s="103"/>
      <c r="Q84" s="103"/>
      <c r="R84" s="103"/>
      <c r="S84" s="103"/>
    </row>
    <row r="85" spans="1:19" s="134" customFormat="1" ht="27" customHeight="1" thickBot="1">
      <c r="A85" s="142">
        <f>H44</f>
        <v>0</v>
      </c>
      <c r="B85" s="143">
        <f>H62</f>
        <v>0</v>
      </c>
      <c r="C85" s="144">
        <f>K76</f>
        <v>0</v>
      </c>
      <c r="D85" s="145">
        <f>A85+B85+C85</f>
        <v>0</v>
      </c>
      <c r="E85" s="131"/>
      <c r="F85" s="131"/>
      <c r="G85" s="12"/>
      <c r="H85" s="12"/>
      <c r="I85" s="12"/>
      <c r="J85" s="12"/>
      <c r="K85" s="12"/>
      <c r="L85" s="12"/>
      <c r="M85" s="12"/>
      <c r="N85" s="107"/>
      <c r="O85" s="133"/>
      <c r="P85" s="103"/>
      <c r="Q85" s="103"/>
      <c r="R85" s="103"/>
      <c r="S85" s="103"/>
    </row>
    <row r="86" spans="1:19" s="134" customFormat="1" ht="9.75" customHeight="1" thickBot="1">
      <c r="A86" s="146"/>
      <c r="B86" s="147"/>
      <c r="C86" s="148"/>
      <c r="D86" s="147"/>
      <c r="E86" s="147"/>
      <c r="F86" s="147"/>
      <c r="G86" s="149"/>
      <c r="H86" s="149"/>
      <c r="I86" s="149"/>
      <c r="J86" s="149"/>
      <c r="K86" s="149"/>
      <c r="L86" s="149"/>
      <c r="M86" s="149"/>
      <c r="N86" s="150"/>
      <c r="O86" s="133"/>
      <c r="P86" s="103"/>
      <c r="Q86" s="103"/>
      <c r="R86" s="103"/>
      <c r="S86" s="103"/>
    </row>
    <row r="87" spans="17:18" ht="11.25">
      <c r="Q87" s="104"/>
      <c r="R87" s="104"/>
    </row>
    <row r="88" spans="17:18" ht="11.25">
      <c r="Q88" s="104"/>
      <c r="R88" s="104"/>
    </row>
    <row r="89" spans="17:18" ht="11.25">
      <c r="Q89" s="104"/>
      <c r="R89" s="104"/>
    </row>
    <row r="90" spans="17:18" ht="11.25">
      <c r="Q90" s="104"/>
      <c r="R90" s="104"/>
    </row>
    <row r="91" spans="17:18" ht="12.75" customHeight="1">
      <c r="Q91" s="104"/>
      <c r="R91" s="104"/>
    </row>
    <row r="92" spans="17:18" ht="18" customHeight="1">
      <c r="Q92" s="104"/>
      <c r="R92" s="104"/>
    </row>
    <row r="93" spans="17:18" ht="24.75" customHeight="1">
      <c r="Q93" s="104"/>
      <c r="R93" s="104"/>
    </row>
    <row r="94" spans="17:18" ht="11.25">
      <c r="Q94" s="104"/>
      <c r="R94" s="104"/>
    </row>
    <row r="95" spans="17:18" ht="11.25">
      <c r="Q95" s="104"/>
      <c r="R95" s="104"/>
    </row>
    <row r="96" spans="17:18" ht="11.25">
      <c r="Q96" s="104"/>
      <c r="R96" s="104"/>
    </row>
    <row r="97" spans="17:18" ht="11.25">
      <c r="Q97" s="104"/>
      <c r="R97" s="104"/>
    </row>
    <row r="98" spans="17:18" ht="11.25">
      <c r="Q98" s="104"/>
      <c r="R98" s="104"/>
    </row>
    <row r="99" spans="17:18" ht="11.25">
      <c r="Q99" s="104"/>
      <c r="R99" s="104"/>
    </row>
  </sheetData>
  <mergeCells count="1">
    <mergeCell ref="A23:D23"/>
  </mergeCells>
  <printOptions/>
  <pageMargins left="0.5" right="0.5" top="1" bottom="1" header="0.5" footer="0.5"/>
  <pageSetup fitToHeight="2" horizontalDpi="600" verticalDpi="600" orientation="landscape" scale="47" r:id="rId3"/>
  <rowBreaks count="3" manualBreakCount="3">
    <brk id="65" max="13" man="1"/>
    <brk id="106" max="255" man="1"/>
    <brk id="111" max="255" man="1"/>
  </rowBreaks>
  <colBreaks count="2" manualBreakCount="2">
    <brk id="12" max="102" man="1"/>
    <brk id="13" max="96"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System Administrator</cp:lastModifiedBy>
  <cp:lastPrinted>2002-06-06T15:31:57Z</cp:lastPrinted>
  <dcterms:created xsi:type="dcterms:W3CDTF">2000-06-22T13:58:56Z</dcterms:created>
  <dcterms:modified xsi:type="dcterms:W3CDTF">2005-02-07T21:41:47Z</dcterms:modified>
  <cp:category/>
  <cp:version/>
  <cp:contentType/>
  <cp:contentStatus/>
</cp:coreProperties>
</file>