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tabRatio="892" firstSheet="6" activeTab="9"/>
  </bookViews>
  <sheets>
    <sheet name="User agreement" sheetId="1" r:id="rId1"/>
    <sheet name="Introduction" sheetId="2" r:id="rId2"/>
    <sheet name="Table of Contents" sheetId="3" r:id="rId3"/>
    <sheet name="Flowsheet" sheetId="4" r:id="rId4"/>
    <sheet name="General plant information" sheetId="5" r:id="rId5"/>
    <sheet name="Custom Process Emission Factor" sheetId="6" r:id="rId6"/>
    <sheet name="Custom Combsn Emission factor  " sheetId="7" r:id="rId7"/>
    <sheet name="Direct process emissions" sheetId="8" r:id="rId8"/>
    <sheet name="Direct stationary combustion" sheetId="9" r:id="rId9"/>
    <sheet name="Direct mobile" sheetId="10" r:id="rId10"/>
    <sheet name="Indirect-electricity " sheetId="11" r:id="rId11"/>
    <sheet name="Indirect-clinker imports" sheetId="12" r:id="rId12"/>
    <sheet name="SO2 emissions" sheetId="13" r:id="rId13"/>
    <sheet name="Summary inventory for facility" sheetId="14" r:id="rId14"/>
    <sheet name="Summary inventory for company" sheetId="15" r:id="rId15"/>
    <sheet name="Default Emission Factor" sheetId="16" r:id="rId16"/>
    <sheet name="Energy content " sheetId="17" r:id="rId17"/>
    <sheet name="Conversion factors" sheetId="18" r:id="rId18"/>
    <sheet name="Macros" sheetId="19" r:id="rId19"/>
  </sheets>
  <definedNames/>
  <calcPr fullCalcOnLoad="1"/>
</workbook>
</file>

<file path=xl/comments10.xml><?xml version="1.0" encoding="utf-8"?>
<comments xmlns="http://schemas.openxmlformats.org/spreadsheetml/2006/main">
  <authors>
    <author>vivek sharma</author>
    <author>girish sethi</author>
  </authors>
  <commentList>
    <comment ref="I27" authorId="0">
      <text>
        <r>
          <rPr>
            <sz val="10"/>
            <rFont val="Arial"/>
            <family val="2"/>
          </rPr>
          <t xml:space="preserve">Use a default value of 0.99
</t>
        </r>
      </text>
    </comment>
    <comment ref="G27" authorId="1">
      <text>
        <r>
          <rPr>
            <sz val="8"/>
            <rFont val="Tahoma"/>
            <family val="0"/>
          </rPr>
          <t xml:space="preserve">Use default values as given in table 3 of sheet Default emission factors. In case plant specific values are available, they can be used. 
</t>
        </r>
      </text>
    </comment>
  </commentList>
</comments>
</file>

<file path=xl/comments11.xml><?xml version="1.0" encoding="utf-8"?>
<comments xmlns="http://schemas.openxmlformats.org/spreadsheetml/2006/main">
  <authors>
    <author>girish sethi</author>
  </authors>
  <commentList>
    <comment ref="E14" authorId="0">
      <text>
        <r>
          <rPr>
            <sz val="8"/>
            <rFont val="Tahoma"/>
            <family val="0"/>
          </rPr>
          <t xml:space="preserve">Use default emission factor as given in Table 4 of sheet "Default emission factors"
</t>
        </r>
      </text>
    </comment>
  </commentList>
</comments>
</file>

<file path=xl/comments12.xml><?xml version="1.0" encoding="utf-8"?>
<comments xmlns="http://schemas.openxmlformats.org/spreadsheetml/2006/main">
  <authors>
    <author>Anurag Khetan</author>
  </authors>
  <commentList>
    <comment ref="D16" authorId="0">
      <text>
        <r>
          <rPr>
            <sz val="8"/>
            <rFont val="Tahoma"/>
            <family val="0"/>
          </rPr>
          <t>This factor is derived using default factors of process and stationary combustion.</t>
        </r>
      </text>
    </comment>
  </commentList>
</comments>
</file>

<file path=xl/comments13.xml><?xml version="1.0" encoding="utf-8"?>
<comments xmlns="http://schemas.openxmlformats.org/spreadsheetml/2006/main">
  <authors>
    <author>Anurag Khetan</author>
    <author>girish sethi</author>
  </authors>
  <commentList>
    <comment ref="G33" authorId="0">
      <text>
        <r>
          <rPr>
            <sz val="8"/>
            <rFont val="Tahoma"/>
            <family val="0"/>
          </rPr>
          <t xml:space="preserve">1 Leave blank for solid fuels.
2 Typical density for liquid fuels are given in table 7 of worksheet "default emissiomn factors".
</t>
        </r>
      </text>
    </comment>
    <comment ref="D20" authorId="1">
      <text>
        <r>
          <rPr>
            <sz val="8"/>
            <rFont val="Tahoma"/>
            <family val="0"/>
          </rPr>
          <t xml:space="preserve">Use only measured value 
</t>
        </r>
      </text>
    </comment>
    <comment ref="F33" authorId="1">
      <text>
        <r>
          <rPr>
            <b/>
            <sz val="8"/>
            <rFont val="Tahoma"/>
            <family val="0"/>
          </rPr>
          <t>Use plant specific values if available. In case not available, use default values as given below:
For coal/lignite: As per Table 6 of worksheet Default emission factors based upon the source location of coal/lignite
For liquid fuels: As per table 7 of the worksheet Default emission factors
For biomass fuels: As per table 5 of the worksheet Default emission factors</t>
        </r>
      </text>
    </comment>
    <comment ref="G56" authorId="1">
      <text>
        <r>
          <rPr>
            <b/>
            <sz val="8"/>
            <rFont val="Tahoma"/>
            <family val="0"/>
          </rPr>
          <t xml:space="preserve">Use plant specific values if available. In case not available, use default values as given below:
For liquid fuels: As per table 7 of the worksheet Default emission factors
  </t>
        </r>
        <r>
          <rPr>
            <sz val="8"/>
            <rFont val="Tahoma"/>
            <family val="0"/>
          </rPr>
          <t xml:space="preserve">
</t>
        </r>
      </text>
    </comment>
    <comment ref="H56" authorId="0">
      <text>
        <r>
          <rPr>
            <sz val="8"/>
            <rFont val="Tahoma"/>
            <family val="0"/>
          </rPr>
          <t xml:space="preserve"> Typical density for liquid fuels are given in table 7 of worksheet "default emissiomn factors".
</t>
        </r>
      </text>
    </comment>
  </commentList>
</comments>
</file>

<file path=xl/comments14.xml><?xml version="1.0" encoding="utf-8"?>
<comments xmlns="http://schemas.openxmlformats.org/spreadsheetml/2006/main">
  <authors>
    <author>Parimita</author>
  </authors>
  <commentList>
    <comment ref="C17" authorId="0">
      <text>
        <r>
          <rPr>
            <b/>
            <sz val="8"/>
            <rFont val="Tahoma"/>
            <family val="0"/>
          </rPr>
          <t>Output is depends on which method you have choosed in direct process emission sheet, Method1 or Method2.</t>
        </r>
      </text>
    </comment>
    <comment ref="C19" authorId="0">
      <text>
        <r>
          <rPr>
            <b/>
            <sz val="8"/>
            <rFont val="Tahoma"/>
            <family val="0"/>
          </rPr>
          <t>Output is depends on which method you have choosed in direct mobile sheet, Method1 or Method2.</t>
        </r>
      </text>
    </comment>
  </commentList>
</comments>
</file>

<file path=xl/comments15.xml><?xml version="1.0" encoding="utf-8"?>
<comments xmlns="http://schemas.openxmlformats.org/spreadsheetml/2006/main">
  <authors>
    <author>Anurag Khetan</author>
    <author>System Administrator</author>
  </authors>
  <commentList>
    <comment ref="D25" authorId="0">
      <text>
        <r>
          <rPr>
            <b/>
            <sz val="8"/>
            <rFont val="Tahoma"/>
            <family val="0"/>
          </rPr>
          <t>Under the control approach, a company accounts for 100 percent of the GHG emissions from operations over which it has control. It does not account for GHG emissions from operations in which it owns an interest but has no control. Control can be defined in either financial or operational terms. When using the control approach to consolidate GHG emissions, companies shall choose between either the operational control or financial control criteria.</t>
        </r>
      </text>
    </comment>
    <comment ref="D27" authorId="0">
      <text>
        <r>
          <rPr>
            <sz val="8"/>
            <rFont val="Tahoma"/>
            <family val="0"/>
          </rPr>
          <t>Enter only 0 for 0% or 100 for 100%</t>
        </r>
      </text>
    </comment>
    <comment ref="E25" authorId="1">
      <text>
        <r>
          <rPr>
            <b/>
            <sz val="8"/>
            <rFont val="Tahoma"/>
            <family val="0"/>
          </rPr>
          <t>Under the equity share approach, a company accounts for GHG emissions from operations according to its share of equity in the operation. The staff preparing the inventory may therefore need to consult with the company’s accounting or legal staff to ensure that the appropriate equity share percentage is applied for each joint operation.</t>
        </r>
        <r>
          <rPr>
            <sz val="8"/>
            <rFont val="Tahoma"/>
            <family val="0"/>
          </rPr>
          <t xml:space="preserve">
</t>
        </r>
      </text>
    </comment>
  </commentList>
</comments>
</file>

<file path=xl/comments16.xml><?xml version="1.0" encoding="utf-8"?>
<comments xmlns="http://schemas.openxmlformats.org/spreadsheetml/2006/main">
  <authors>
    <author>System Administrator</author>
    <author>RPM Systems, Inc.</author>
  </authors>
  <commentList>
    <comment ref="H39" authorId="0">
      <text>
        <r>
          <rPr>
            <b/>
            <sz val="8"/>
            <rFont val="Tahoma"/>
            <family val="0"/>
          </rPr>
          <t>From American Petroleum Institute, (2001)</t>
        </r>
      </text>
    </comment>
    <comment ref="E40" authorId="0">
      <text>
        <r>
          <rPr>
            <b/>
            <sz val="8"/>
            <rFont val="Tahoma"/>
            <family val="0"/>
          </rPr>
          <t>From American Petroleum Institute, 2001</t>
        </r>
      </text>
    </comment>
    <comment ref="G44" authorId="1">
      <text>
        <r>
          <rPr>
            <b/>
            <sz val="8"/>
            <rFont val="Tahoma"/>
            <family val="0"/>
          </rPr>
          <t xml:space="preserve">Retec: From IPCC quoted by UNEP p. 44.
</t>
        </r>
        <r>
          <rPr>
            <sz val="8"/>
            <rFont val="Tahoma"/>
            <family val="0"/>
          </rPr>
          <t xml:space="preserve">
</t>
        </r>
      </text>
    </comment>
    <comment ref="E45" authorId="1">
      <text>
        <r>
          <rPr>
            <b/>
            <sz val="8"/>
            <rFont val="Tahoma"/>
            <family val="0"/>
          </rPr>
          <t>Retec:  Inferred from gasoline</t>
        </r>
        <r>
          <rPr>
            <sz val="8"/>
            <rFont val="Tahoma"/>
            <family val="0"/>
          </rPr>
          <t xml:space="preserve">
</t>
        </r>
      </text>
    </comment>
    <comment ref="H46" authorId="1">
      <text>
        <r>
          <rPr>
            <b/>
            <sz val="8"/>
            <rFont val="Tahoma"/>
            <family val="0"/>
          </rPr>
          <t>Retec:  Inferred from IEA density relative to gasoline</t>
        </r>
      </text>
    </comment>
    <comment ref="H50" authorId="1">
      <text>
        <r>
          <rPr>
            <b/>
            <sz val="8"/>
            <rFont val="Tahoma"/>
            <family val="0"/>
          </rPr>
          <t>Retec:  Inferred from IEA density relative to gasoline</t>
        </r>
        <r>
          <rPr>
            <sz val="8"/>
            <rFont val="Tahoma"/>
            <family val="0"/>
          </rPr>
          <t xml:space="preserve">
</t>
        </r>
      </text>
    </comment>
    <comment ref="G58" authorId="1">
      <text>
        <r>
          <rPr>
            <b/>
            <sz val="8"/>
            <rFont val="Tahoma"/>
            <family val="0"/>
          </rPr>
          <t>Retec:  IPCC quoted in UNEP p. 44)</t>
        </r>
        <r>
          <rPr>
            <sz val="8"/>
            <rFont val="Tahoma"/>
            <family val="0"/>
          </rPr>
          <t xml:space="preserve">
</t>
        </r>
      </text>
    </comment>
  </commentList>
</comments>
</file>

<file path=xl/comments5.xml><?xml version="1.0" encoding="utf-8"?>
<comments xmlns="http://schemas.openxmlformats.org/spreadsheetml/2006/main">
  <authors>
    <author>girish sethi</author>
  </authors>
  <commentList>
    <comment ref="F45" authorId="0">
      <text>
        <r>
          <rPr>
            <sz val="8"/>
            <rFont val="Tahoma"/>
            <family val="0"/>
          </rPr>
          <t xml:space="preserve">Enter start report time 
DD/MM/YYYY
</t>
        </r>
      </text>
    </comment>
    <comment ref="F46" authorId="0">
      <text>
        <r>
          <rPr>
            <sz val="8"/>
            <rFont val="Tahoma"/>
            <family val="0"/>
          </rPr>
          <t xml:space="preserve">Enter end report time 
DD/MM/YYYY
</t>
        </r>
      </text>
    </comment>
  </commentList>
</comments>
</file>

<file path=xl/comments6.xml><?xml version="1.0" encoding="utf-8"?>
<comments xmlns="http://schemas.openxmlformats.org/spreadsheetml/2006/main">
  <authors>
    <author>girish sethi</author>
  </authors>
  <commentList>
    <comment ref="E82" authorId="0">
      <text>
        <r>
          <rPr>
            <sz val="8"/>
            <rFont val="Tahoma"/>
            <family val="2"/>
          </rPr>
          <t>Use a default value as given in Notes at the end of this sheet in case plant specific value is not known</t>
        </r>
        <r>
          <rPr>
            <b/>
            <sz val="8"/>
            <rFont val="Tahoma"/>
            <family val="0"/>
          </rPr>
          <t xml:space="preserve">
</t>
        </r>
        <r>
          <rPr>
            <sz val="8"/>
            <rFont val="Tahoma"/>
            <family val="0"/>
          </rPr>
          <t xml:space="preserve">
</t>
        </r>
      </text>
    </comment>
    <comment ref="E81" authorId="0">
      <text>
        <r>
          <rPr>
            <sz val="8"/>
            <rFont val="Tahoma"/>
            <family val="0"/>
          </rPr>
          <t xml:space="preserve">Will be calculated based upon the method given under the notes below. Fill in the data in the notes for getting this number.
</t>
        </r>
      </text>
    </comment>
    <comment ref="F92" authorId="0">
      <text>
        <r>
          <rPr>
            <b/>
            <sz val="8"/>
            <rFont val="Tahoma"/>
            <family val="0"/>
          </rPr>
          <t xml:space="preserve">Enter the average dust emission from the plant during the reporting period. In absence of this information, enter the dust emission norms specified by the Pollution Control Board for your plant
</t>
        </r>
        <r>
          <rPr>
            <sz val="8"/>
            <rFont val="Tahoma"/>
            <family val="0"/>
          </rPr>
          <t xml:space="preserve">
</t>
        </r>
      </text>
    </comment>
  </commentList>
</comments>
</file>

<file path=xl/comments7.xml><?xml version="1.0" encoding="utf-8"?>
<comments xmlns="http://schemas.openxmlformats.org/spreadsheetml/2006/main">
  <authors>
    <author>System Administrator</author>
  </authors>
  <commentList>
    <comment ref="F14" authorId="0">
      <text>
        <r>
          <rPr>
            <b/>
            <sz val="8"/>
            <rFont val="Tahoma"/>
            <family val="0"/>
          </rPr>
          <t>3.664 = conversion factor between C and CO</t>
        </r>
        <r>
          <rPr>
            <b/>
            <vertAlign val="subscript"/>
            <sz val="8"/>
            <rFont val="Tahoma"/>
            <family val="2"/>
          </rPr>
          <t xml:space="preserve">2 </t>
        </r>
      </text>
    </comment>
  </commentList>
</comments>
</file>

<file path=xl/comments8.xml><?xml version="1.0" encoding="utf-8"?>
<comments xmlns="http://schemas.openxmlformats.org/spreadsheetml/2006/main">
  <authors>
    <author>Anurag Khetan</author>
  </authors>
  <commentList>
    <comment ref="D30" authorId="0">
      <text>
        <r>
          <rPr>
            <sz val="8"/>
            <rFont val="Tahoma"/>
            <family val="0"/>
          </rPr>
          <t xml:space="preserve">Customized value is used here. In case customized value is not calculated in the "Custom Process emission factor" sheet, then use state wise default values based upon the plant location as givrn in the 'Default Emission Factor' worksheet.
</t>
        </r>
      </text>
    </comment>
    <comment ref="F30" authorId="0">
      <text>
        <r>
          <rPr>
            <sz val="8"/>
            <rFont val="Tahoma"/>
            <family val="0"/>
          </rPr>
          <t>Use customized value.
State wise default values based upon the plant location are givrn in the 'Default Emission Factor' worksheet.</t>
        </r>
      </text>
    </comment>
  </commentList>
</comments>
</file>

<file path=xl/comments9.xml><?xml version="1.0" encoding="utf-8"?>
<comments xmlns="http://schemas.openxmlformats.org/spreadsheetml/2006/main">
  <authors>
    <author>vivek sharma</author>
    <author>Anurag Khetan</author>
  </authors>
  <commentList>
    <comment ref="M15" authorId="0">
      <text>
        <r>
          <rPr>
            <sz val="10"/>
            <rFont val="Arial"/>
            <family val="2"/>
          </rPr>
          <t>The plants can use a default value of 1.00 in case of coal/lignite use in kiln/precalcinator and 0.98 if coal is used in other furnaces. For oil, use 0.99 as the default value and 0.995 in case of gas.</t>
        </r>
      </text>
    </comment>
    <comment ref="K15" authorId="1">
      <text>
        <r>
          <rPr>
            <sz val="8"/>
            <rFont val="Tahoma"/>
            <family val="0"/>
          </rPr>
          <t xml:space="preserve">Use customised CO2 Combustion Emission Factor from the Custum Combsn Emission factor work sheet. In case the customised value is not available, use a default value as given in Table 2  for domestic coal and from Table 3 for other fuels (including imported coal) of worksheet "Default emission factors"
</t>
        </r>
      </text>
    </comment>
    <comment ref="K42" authorId="1">
      <text>
        <r>
          <rPr>
            <sz val="8"/>
            <rFont val="Tahoma"/>
            <family val="0"/>
          </rPr>
          <t xml:space="preserve">Use customised CO2 Combustion Emission Factor from the Custum Combsn Emission factor work sheet. In case the customised value is not available, use a default value as given in Table 2  for domestic coal and from Table 3 for other fuels (including imported coal) of worksheet "Default emission factors"
</t>
        </r>
      </text>
    </comment>
    <comment ref="M42" authorId="0">
      <text>
        <r>
          <rPr>
            <sz val="10"/>
            <rFont val="Arial"/>
            <family val="2"/>
          </rPr>
          <t xml:space="preserve">The plants can use a default value of 1.00 in case of coal/lignite use in kiln/precalcinator and 0.98 if coal is used in other furnaces. For oil, use 0.99 as the default value and 0.995 in case of gas.
</t>
        </r>
      </text>
    </comment>
  </commentList>
</comments>
</file>

<file path=xl/sharedStrings.xml><?xml version="1.0" encoding="utf-8"?>
<sst xmlns="http://schemas.openxmlformats.org/spreadsheetml/2006/main" count="1196" uniqueCount="761">
  <si>
    <r>
      <t>1. Use only custumised CO</t>
    </r>
    <r>
      <rPr>
        <b/>
        <vertAlign val="subscript"/>
        <sz val="10"/>
        <rFont val="Arial"/>
        <family val="2"/>
      </rPr>
      <t>2</t>
    </r>
    <r>
      <rPr>
        <b/>
        <sz val="10"/>
        <rFont val="Arial"/>
        <family val="2"/>
      </rPr>
      <t xml:space="preserve"> emission factor since kg CO</t>
    </r>
    <r>
      <rPr>
        <b/>
        <vertAlign val="subscript"/>
        <sz val="10"/>
        <rFont val="Arial"/>
        <family val="2"/>
      </rPr>
      <t>2</t>
    </r>
    <r>
      <rPr>
        <b/>
        <sz val="10"/>
        <rFont val="Arial"/>
        <family val="2"/>
      </rPr>
      <t>/km is varied with the vehicle type, vehicle age, loading, road condition etc..</t>
    </r>
  </si>
  <si>
    <r>
      <t>2. For more details on distance based emission see Calculating CO</t>
    </r>
    <r>
      <rPr>
        <b/>
        <vertAlign val="subscript"/>
        <sz val="10"/>
        <rFont val="Arial"/>
        <family val="2"/>
      </rPr>
      <t>2</t>
    </r>
    <r>
      <rPr>
        <b/>
        <sz val="10"/>
        <rFont val="Arial"/>
        <family val="2"/>
      </rPr>
      <t xml:space="preserve"> emissions from mobile combustion tool  </t>
    </r>
  </si>
  <si>
    <t xml:space="preserve">J </t>
  </si>
  <si>
    <t>A * C</t>
  </si>
  <si>
    <t xml:space="preserve"> E * G * I</t>
  </si>
  <si>
    <t>J / 1'000</t>
  </si>
  <si>
    <t>E * G * I</t>
  </si>
  <si>
    <t>Default/standard values/ values taken from another sheet</t>
  </si>
  <si>
    <t xml:space="preserve"> A * C * E </t>
  </si>
  <si>
    <t xml:space="preserve"> F / 1'000</t>
  </si>
  <si>
    <t xml:space="preserve"> A x B / 1000</t>
  </si>
  <si>
    <t xml:space="preserve"> A * B / 1'000'000</t>
  </si>
  <si>
    <t>A * B / 1000</t>
  </si>
  <si>
    <t>A * B</t>
  </si>
  <si>
    <t xml:space="preserve"> C / 1000</t>
  </si>
  <si>
    <t>0.71-0.77</t>
  </si>
  <si>
    <t>0.82-0.86</t>
  </si>
  <si>
    <t>Gasoline (IS: 2796-2000)</t>
  </si>
  <si>
    <t>Kerosene (IS: 1459-1974)</t>
  </si>
  <si>
    <t>High speed diesel (HSD) (IS: 1460-2000)</t>
  </si>
  <si>
    <t>Light diesel oil (LDO) (IS: 1460-2000)</t>
  </si>
  <si>
    <t>Furnace oil (LV) (IS: 1593-1982)</t>
  </si>
  <si>
    <t>Furnace oil (MV1) (IS: 1593-1982)</t>
  </si>
  <si>
    <t>Furnace oil (MV2) (IS: 1593-1982)</t>
  </si>
  <si>
    <t>Furnace oil (HV1) (IS: 1593-1982)</t>
  </si>
  <si>
    <t>Liquefied petroleum gas (LPG) (IS: 4576-1978)</t>
  </si>
  <si>
    <t>Typical density (Derived)</t>
  </si>
  <si>
    <t>0.89-0.95</t>
  </si>
  <si>
    <t>MSW</t>
  </si>
  <si>
    <t xml:space="preserve">3.  Sewage disposal and air pollution engineering, S.K. Garg and TERI report 2002RT72.
</t>
  </si>
  <si>
    <t xml:space="preserve">2.  Iyar P. V. R., Rao T. R., Grover P. D., Singh N. P., "Biomass Thermo-Chemical Characterisation", Revised 2nd edition, 1997 </t>
  </si>
  <si>
    <t xml:space="preserve">Companies can estimate direct mobile emissions by either of the following methods:  </t>
  </si>
  <si>
    <t>Method 2: This method is based on distance run by the vehicle.</t>
  </si>
  <si>
    <t xml:space="preserve">Emission factors are from IPCC, 1999, Volume 2, Section 1.  Heating values are from API, 2001. Values in other columns is derived arithmatically except as commented. </t>
  </si>
  <si>
    <t>Lower heat value</t>
  </si>
  <si>
    <r>
      <t>kg CO</t>
    </r>
    <r>
      <rPr>
        <b/>
        <vertAlign val="subscript"/>
        <sz val="10"/>
        <rFont val="Arial"/>
        <family val="2"/>
      </rPr>
      <t>2</t>
    </r>
    <r>
      <rPr>
        <b/>
        <sz val="10"/>
        <rFont val="Arial"/>
        <family val="2"/>
      </rPr>
      <t xml:space="preserve"> / GJ (IPCC 1999)</t>
    </r>
  </si>
  <si>
    <t xml:space="preserve"> GJ / litre (API, 2001)</t>
  </si>
  <si>
    <r>
      <t>gram/cm</t>
    </r>
    <r>
      <rPr>
        <b/>
        <vertAlign val="superscript"/>
        <sz val="10"/>
        <rFont val="Arial"/>
        <family val="2"/>
      </rPr>
      <t xml:space="preserve">3 </t>
    </r>
    <r>
      <rPr>
        <b/>
        <sz val="10"/>
        <rFont val="Arial"/>
        <family val="2"/>
      </rPr>
      <t>(API, 2001)</t>
    </r>
  </si>
  <si>
    <t xml:space="preserve">Table3: Default emission factors based on IPCC  </t>
  </si>
  <si>
    <t>Source: Respective BIS standards and Technical memento -Thermax Private Limited.</t>
  </si>
  <si>
    <t xml:space="preserve">Method 1: This method is based on the actual fuel cosumption in vehicles. </t>
  </si>
  <si>
    <t xml:space="preserve"> D - E + F</t>
  </si>
  <si>
    <t>H x I x J</t>
  </si>
  <si>
    <t>K x L</t>
  </si>
  <si>
    <t>Unit used to measure quantity of fuel use</t>
  </si>
  <si>
    <r>
      <t xml:space="preserve"> Carbon Dioxide Emissions
(tonnes of CO</t>
    </r>
    <r>
      <rPr>
        <b/>
        <vertAlign val="subscript"/>
        <sz val="10"/>
        <rFont val="Arial"/>
        <family val="2"/>
      </rPr>
      <t>2</t>
    </r>
    <r>
      <rPr>
        <b/>
        <sz val="10"/>
        <rFont val="Arial"/>
        <family val="2"/>
      </rPr>
      <t>)</t>
    </r>
  </si>
  <si>
    <t xml:space="preserve">Source: Emission factors are from IPCC, 1999, Volume 2, Section 1.  Heating values are from API, 2001. Values in other columns is derived arithmatically except as commented. </t>
  </si>
  <si>
    <t>Sulphur dioxide emission factor for cement process varies from plant to plant as the sulphur content of raw materials varies.If plant-specific  measured data is available, complete Step 1; otherwise, leave it blank.</t>
  </si>
  <si>
    <t>C = B * 3'664 * 1000 / A</t>
  </si>
  <si>
    <t>Sub Hidedirectmeth1()</t>
  </si>
  <si>
    <t>'</t>
  </si>
  <si>
    <t>' Hidedirectmeth1 Macro</t>
  </si>
  <si>
    <t>' Macro recorded 4/11/2005 by System Administrator</t>
  </si>
  <si>
    <t xml:space="preserve">    Range("A23:I39").Select</t>
  </si>
  <si>
    <t xml:space="preserve">    ActiveWindow.SmallScroll Down:=3</t>
  </si>
  <si>
    <t xml:space="preserve">    Selection.EntireRow.Hidden = True</t>
  </si>
  <si>
    <t xml:space="preserve">    ActiveSheet.Shapes("Group 28").Select</t>
  </si>
  <si>
    <t xml:space="preserve">    Selection.ShapeRange.ZOrder msoSendBackward</t>
  </si>
  <si>
    <t xml:space="preserve">    Range("E22").Select</t>
  </si>
  <si>
    <t>End Sub</t>
  </si>
  <si>
    <t>Sub UnhideMeth1process()</t>
  </si>
  <si>
    <t>' UnhideMeth1process Macro</t>
  </si>
  <si>
    <t xml:space="preserve">    Rows("22:40").Select</t>
  </si>
  <si>
    <t xml:space="preserve">    Selection.EntireRow.Hidden = False</t>
  </si>
  <si>
    <t xml:space="preserve">    ActiveSheet.Shapes("Group 22").Select</t>
  </si>
  <si>
    <t>Sub Hidemeth2process()</t>
  </si>
  <si>
    <t>' Hidemeth2process Macro</t>
  </si>
  <si>
    <t xml:space="preserve">    Rows("42:66").Select</t>
  </si>
  <si>
    <t xml:space="preserve">    ActiveSheet.Shapes("Group 29").Select</t>
  </si>
  <si>
    <t>Sub Unhidemeth2process()</t>
  </si>
  <si>
    <t>' Unhidemeth2process Macro</t>
  </si>
  <si>
    <t xml:space="preserve">    Rows("41:67").Select</t>
  </si>
  <si>
    <t xml:space="preserve">    Range("E41").Select</t>
  </si>
  <si>
    <t xml:space="preserve">    ActiveSheet.Shapes("Group 23").Select</t>
  </si>
  <si>
    <t>Sub Hidemeth1mobile()</t>
  </si>
  <si>
    <t>' Hidemeth1mobile Macro</t>
  </si>
  <si>
    <t xml:space="preserve">    Rows("23:45").Select</t>
  </si>
  <si>
    <t xml:space="preserve">    Range("I22").Select</t>
  </si>
  <si>
    <t>Sub Unhidemeth1mobile()</t>
  </si>
  <si>
    <t>' Unhidemeth1mobile Macro</t>
  </si>
  <si>
    <t xml:space="preserve">    Rows("22:46").Select</t>
  </si>
  <si>
    <t xml:space="preserve">    Range("A24").Select</t>
  </si>
  <si>
    <t xml:space="preserve">    ActiveSheet.Shapes("Group 13").Select</t>
  </si>
  <si>
    <t xml:space="preserve"> B * E /1000</t>
  </si>
  <si>
    <t xml:space="preserve"> B * F / 1000 </t>
  </si>
  <si>
    <r>
      <t>User Agreement</t>
    </r>
    <r>
      <rPr>
        <sz val="12"/>
        <rFont val="Times New Roman"/>
        <family val="1"/>
      </rPr>
      <t xml:space="preserve">
By using the Spreadsheets and associated materials in any manner, the User agrees to the following terms of this agreement:
Copyright: The Spreadsheets and associated guidance were developed by TERI and WRI, and are copyrighted. The User acknowledges these copyrights.
Acknowledgement:   The User agrees to acknowledge TERI and WRI for their role in developing the Spreadsheets whenever the User authors reports or publications based in whole or in part on the use of the Spreadsheets.
Disclaimer: The use of these tools is not a guarantee of an accurate or complete greenhouse gas emissions inventory. To develop a high quality inventory, it is essential to plan an inventory quality system that includes suitable internal and external reviews, and accuracy checks for activity data, emissions factors, and emissions calculations.
</t>
    </r>
  </si>
  <si>
    <r>
      <t xml:space="preserve">Spreadsheets for Calculating GHG emissions from Indian Cement Industry
</t>
    </r>
    <r>
      <rPr>
        <b/>
        <sz val="14"/>
        <rFont val="Arial"/>
        <family val="2"/>
      </rPr>
      <t xml:space="preserve">
Version 1.0 </t>
    </r>
  </si>
  <si>
    <r>
      <t>Calculating GHG Emissions from the Indian Cement Industry.</t>
    </r>
    <r>
      <rPr>
        <sz val="14"/>
        <rFont val="Arial"/>
        <family val="0"/>
      </rPr>
      <t xml:space="preserve"> Version 1.0. April 2005. Developed by  The Energy and Resources Institute (TERI) and the World Resources Institute (WRI) and copyrighted. Available at www.ghgprotocol.org.</t>
    </r>
  </si>
  <si>
    <r>
      <t>This customized India specific cement sector tool has been developed by The Energy and Resources Institute (TERI), New Delhi through a multi stakeholder  consultative process involving interaction with different experts in the field. The tool is based upon the existing corporate GHG Inventory Protocol and tools developed by the World Resources Insitute (WRI), a Washington based NGO and World Buisness Council for Sustainable Development (WBCSD), a Geneva based coalition of international companies under their "The Greenhouse Gas Protocol" initiative. United States Environmental Protection Agency (USEPA) has supported this first version of the customized cement tool for India. This tool presents a simple approach for inventorising the CO</t>
    </r>
    <r>
      <rPr>
        <vertAlign val="subscript"/>
        <sz val="12"/>
        <rFont val="Arial"/>
        <family val="2"/>
      </rPr>
      <t xml:space="preserve">2 </t>
    </r>
    <r>
      <rPr>
        <sz val="12"/>
        <rFont val="Arial"/>
        <family val="2"/>
      </rPr>
      <t>emissions from a cement facility, which can then be extended to corporate level. The tool intends to facilitate the calculation CO</t>
    </r>
    <r>
      <rPr>
        <vertAlign val="subscript"/>
        <sz val="12"/>
        <rFont val="Arial"/>
        <family val="2"/>
      </rPr>
      <t>2</t>
    </r>
    <r>
      <rPr>
        <sz val="12"/>
        <rFont val="Arial"/>
        <family val="2"/>
      </rPr>
      <t xml:space="preserve"> and SO</t>
    </r>
    <r>
      <rPr>
        <vertAlign val="subscript"/>
        <sz val="12"/>
        <rFont val="Arial"/>
        <family val="2"/>
      </rPr>
      <t>2</t>
    </r>
    <r>
      <rPr>
        <sz val="12"/>
        <rFont val="Arial"/>
        <family val="2"/>
      </rPr>
      <t xml:space="preserve"> emissions from cement plants. 
</t>
    </r>
  </si>
  <si>
    <t>1. Under the section, "Dust Emissions", use a default value of 90% for degree of calcination of kiln dust leaving the preheater, in case actual value is not known.</t>
  </si>
  <si>
    <t xml:space="preserve">    Range("H22").Select</t>
  </si>
  <si>
    <t>Sub Hidemeth2mobile()</t>
  </si>
  <si>
    <t>' Hidemeth2mobile Macro</t>
  </si>
  <si>
    <t xml:space="preserve">    Rows("48:73").Select</t>
  </si>
  <si>
    <t xml:space="preserve">    ActiveSheet.Shapes("Group 19").Select</t>
  </si>
  <si>
    <t xml:space="preserve">    Range("G47").Select</t>
  </si>
  <si>
    <t>Sub Unhidemeth2mobile()</t>
  </si>
  <si>
    <t>' Unhidemeth2mobile Macro</t>
  </si>
  <si>
    <t xml:space="preserve">    Rows("47:74").Select</t>
  </si>
  <si>
    <t xml:space="preserve">    ActiveSheet.Shapes("Group 16").Select</t>
  </si>
  <si>
    <t xml:space="preserve"> Macro recorded 4/11/2005 </t>
  </si>
  <si>
    <t>Listed below are the macros included in this worksheet for reference purposes. Please do not modify this sheet.</t>
  </si>
  <si>
    <t>15. Macros</t>
  </si>
  <si>
    <t>Reference sheet listing macros included in workbook.</t>
  </si>
  <si>
    <t>Reference sheet giving the unit conversion factors.</t>
  </si>
  <si>
    <t xml:space="preserve">Reference sheet giving energy content of various fuels used internationally. </t>
  </si>
  <si>
    <t>The sheet summarizes the inventory at company level.</t>
  </si>
  <si>
    <t>This sheet summarizes the inventory at facility level.</t>
  </si>
  <si>
    <t>equipment like DG sets (for onsite power generation), direct firing for drying, etc.</t>
  </si>
  <si>
    <r>
      <t>This sheet calculates CO</t>
    </r>
    <r>
      <rPr>
        <vertAlign val="subscript"/>
        <sz val="10"/>
        <rFont val="Arial"/>
        <family val="2"/>
      </rPr>
      <t>2</t>
    </r>
    <r>
      <rPr>
        <sz val="10"/>
        <rFont val="Arial"/>
        <family val="0"/>
      </rPr>
      <t xml:space="preserve"> emissions from various company owned vehicles including quarry equipment. </t>
    </r>
  </si>
  <si>
    <r>
      <t>This sheet calculates the indirect CO</t>
    </r>
    <r>
      <rPr>
        <vertAlign val="subscript"/>
        <sz val="10"/>
        <rFont val="Arial"/>
        <family val="2"/>
      </rPr>
      <t>2</t>
    </r>
    <r>
      <rPr>
        <sz val="10"/>
        <rFont val="Arial"/>
        <family val="0"/>
      </rPr>
      <t xml:space="preserve"> emissions accruing from the clinker purchased from other facilities/plants.</t>
    </r>
  </si>
  <si>
    <t>This sheet calculates the custom emission factors for various fuels used in the plant (e.g coal, lignite, waste fuels, …).</t>
  </si>
  <si>
    <r>
      <t>This sheet calculates CO</t>
    </r>
    <r>
      <rPr>
        <vertAlign val="subscript"/>
        <sz val="10"/>
        <rFont val="Arial"/>
        <family val="2"/>
      </rPr>
      <t>2</t>
    </r>
    <r>
      <rPr>
        <sz val="10"/>
        <rFont val="Arial"/>
        <family val="0"/>
      </rPr>
      <t xml:space="preserve"> emissions from calcination of raw materials.</t>
    </r>
  </si>
  <si>
    <t>This sheet is required for calculating plant specific emission factors (for CO2 emission due to calcination of limestone) that will be used in estimating direct process emissions.</t>
  </si>
  <si>
    <r>
      <t>This sheet provides basic information on the plant and other basic data related to production that is used for estimating the CO</t>
    </r>
    <r>
      <rPr>
        <vertAlign val="subscript"/>
        <sz val="10"/>
        <rFont val="Arial"/>
        <family val="2"/>
      </rPr>
      <t>2</t>
    </r>
    <r>
      <rPr>
        <sz val="10"/>
        <rFont val="Arial"/>
        <family val="0"/>
      </rPr>
      <t xml:space="preserve"> emissions.</t>
    </r>
  </si>
  <si>
    <t>The flowsheet gives a decision tree that guides the cement/clinker manufacturing plants in using the various worksheets that follow in this calculation tool.</t>
  </si>
  <si>
    <t>Electricity Purchased (kWh)</t>
  </si>
  <si>
    <t xml:space="preserve">Before using this tool, the users are encouraged to refer to the revised edition of The Greenhouse Gas Protocol - A Corporate Accounting and Reporting Standard (available at www.wri.org),which gives in detail the GHG accounting principles, guidelines for setting boundries and other related aspects .Although the tool has been designed in a simplistic way that enables the users to directly fill in the information, the users can also refer to the accompanying Guidance document for using this customised tool, which gives the purpose and scope of the customized tool and instructions for filling the different worksheets in his tool. </t>
  </si>
  <si>
    <t>This tool was field tested in one of the Indian cement plants and also reviewed by a group of experts.TERI and WRI are grateful to the reviewers and others who have spent time, answering questions and sharing their views on the tool. The users are encouraged to submit their comments to any one of the following at the address given below. The comments will be suitably taken into account in the next version of the tool.</t>
  </si>
  <si>
    <t xml:space="preserve">Lignite </t>
  </si>
  <si>
    <t>Other sources</t>
  </si>
  <si>
    <t>Kiln #2</t>
  </si>
  <si>
    <t>Precalcinator#2</t>
  </si>
  <si>
    <t>Canteen</t>
  </si>
  <si>
    <t xml:space="preserve">Distance based methodology </t>
  </si>
  <si>
    <t xml:space="preserve">Actual fuel consumption based methodology </t>
  </si>
  <si>
    <t xml:space="preserve">In both the methods, it is recommended that actual plant specific emission factors (custom process emission factor) are used in the calculation tools.It is recommended to use Method 1, if the clinker production data is available. </t>
  </si>
  <si>
    <t>Which method do you plan to use?</t>
  </si>
  <si>
    <t xml:space="preserve">Clinker based methodology: </t>
  </si>
  <si>
    <t xml:space="preserve">Cement based methodology: </t>
  </si>
  <si>
    <r>
      <t>Step 3: Direct SO</t>
    </r>
    <r>
      <rPr>
        <b/>
        <vertAlign val="subscript"/>
        <sz val="12"/>
        <rFont val="Arial"/>
        <family val="2"/>
      </rPr>
      <t>2</t>
    </r>
    <r>
      <rPr>
        <b/>
        <sz val="12"/>
        <rFont val="Arial"/>
        <family val="2"/>
      </rPr>
      <t xml:space="preserve"> emissions from fuel combustion from different mobile sources</t>
    </r>
  </si>
  <si>
    <t>Step1: Plant information</t>
  </si>
  <si>
    <t xml:space="preserve"> Cement production </t>
  </si>
  <si>
    <t>1 million Btu (million btu)</t>
  </si>
  <si>
    <t>1.055 gigajoules (GJ)</t>
  </si>
  <si>
    <t>293 kilowatt hours (kWh)</t>
  </si>
  <si>
    <t>1 therm (therm)</t>
  </si>
  <si>
    <t xml:space="preserve">100'000 btu </t>
  </si>
  <si>
    <t>0.1055 gigajoules (GJ)</t>
  </si>
  <si>
    <t>29.3 kilowatt hours (kWh)</t>
  </si>
  <si>
    <t>Other</t>
  </si>
  <si>
    <t>kilo</t>
  </si>
  <si>
    <t>1'000</t>
  </si>
  <si>
    <t>mega</t>
  </si>
  <si>
    <t>1'000'000</t>
  </si>
  <si>
    <t>giga</t>
  </si>
  <si>
    <t>1'000'000'000</t>
  </si>
  <si>
    <t>tera</t>
  </si>
  <si>
    <t>1'000'000'000'000</t>
  </si>
  <si>
    <t>1 psi</t>
  </si>
  <si>
    <t>0.06895 bar</t>
  </si>
  <si>
    <t>0.9807 bar</t>
  </si>
  <si>
    <t>1 atmosphere (atm)</t>
  </si>
  <si>
    <t>1.01325 bar</t>
  </si>
  <si>
    <t>101.325 kilo pascals</t>
  </si>
  <si>
    <t>14.696 pounds per square inch (psia)</t>
  </si>
  <si>
    <t>1 mile (statue)</t>
  </si>
  <si>
    <t>1.609 kilometers</t>
  </si>
  <si>
    <t>1 metric ton carbon</t>
  </si>
  <si>
    <t>Emission Factor</t>
  </si>
  <si>
    <r>
      <t>kg CO</t>
    </r>
    <r>
      <rPr>
        <vertAlign val="subscript"/>
        <sz val="10"/>
        <rFont val="Arial"/>
        <family val="2"/>
      </rPr>
      <t>2</t>
    </r>
    <r>
      <rPr>
        <sz val="10"/>
        <rFont val="Arial"/>
        <family val="0"/>
      </rPr>
      <t xml:space="preserve"> / GJ</t>
    </r>
  </si>
  <si>
    <t xml:space="preserve">This should be entered as a fraction, i.e. 0 &gt; x &gt; 1 </t>
  </si>
  <si>
    <t>Fuel Type</t>
  </si>
  <si>
    <t>Reference worksheet 1:</t>
  </si>
  <si>
    <t xml:space="preserve">For default values for energy content (HHV) and carbon content of various fuels </t>
  </si>
  <si>
    <t>Reference worksheet 2:</t>
  </si>
  <si>
    <t>Reference worksheet 3:</t>
  </si>
  <si>
    <t>Buses</t>
  </si>
  <si>
    <t>Emission factor, calculated based upon the degree of calcination of kiln dust</t>
  </si>
  <si>
    <t xml:space="preserve"> Or </t>
  </si>
  <si>
    <t>[mg CKD /kg clinker]</t>
  </si>
  <si>
    <t>State</t>
  </si>
  <si>
    <t>Rajasthan</t>
  </si>
  <si>
    <t>MP/Chattisgarh</t>
  </si>
  <si>
    <t>Gujarat</t>
  </si>
  <si>
    <r>
      <t>CO</t>
    </r>
    <r>
      <rPr>
        <vertAlign val="subscript"/>
        <sz val="10"/>
        <rFont val="Arial"/>
        <family val="2"/>
      </rPr>
      <t>2</t>
    </r>
    <r>
      <rPr>
        <sz val="10"/>
        <rFont val="Arial"/>
        <family val="0"/>
      </rPr>
      <t xml:space="preserve"> emission factor                   (kg CO</t>
    </r>
    <r>
      <rPr>
        <vertAlign val="subscript"/>
        <sz val="10"/>
        <rFont val="Arial"/>
        <family val="2"/>
      </rPr>
      <t>2</t>
    </r>
    <r>
      <rPr>
        <sz val="10"/>
        <rFont val="Arial"/>
        <family val="0"/>
      </rPr>
      <t>/ GJ)</t>
    </r>
  </si>
  <si>
    <r>
      <t>Table2: India specific CO</t>
    </r>
    <r>
      <rPr>
        <b/>
        <vertAlign val="subscript"/>
        <sz val="10"/>
        <rFont val="Arial"/>
        <family val="2"/>
      </rPr>
      <t>2</t>
    </r>
    <r>
      <rPr>
        <b/>
        <sz val="10"/>
        <rFont val="Arial"/>
        <family val="2"/>
      </rPr>
      <t xml:space="preserve"> emission coefficients for coal and lignite</t>
    </r>
  </si>
  <si>
    <r>
      <t>3. Biomass based fuels, if used in the plant to be reported separately in the following table. The CO</t>
    </r>
    <r>
      <rPr>
        <b/>
        <vertAlign val="subscript"/>
        <sz val="10"/>
        <rFont val="Arial"/>
        <family val="2"/>
      </rPr>
      <t>2</t>
    </r>
    <r>
      <rPr>
        <b/>
        <sz val="10"/>
        <rFont val="Arial"/>
        <family val="2"/>
      </rPr>
      <t xml:space="preserve"> emissions from use of such </t>
    </r>
  </si>
  <si>
    <t>Source: CMA</t>
  </si>
  <si>
    <t xml:space="preserve">Source: NATCOM </t>
  </si>
  <si>
    <r>
      <t>Emission factor                               (gram of CO</t>
    </r>
    <r>
      <rPr>
        <vertAlign val="subscript"/>
        <sz val="10"/>
        <rFont val="Arial"/>
        <family val="2"/>
      </rPr>
      <t>2</t>
    </r>
    <r>
      <rPr>
        <sz val="10"/>
        <rFont val="Arial"/>
        <family val="0"/>
      </rPr>
      <t>/KWh)</t>
    </r>
  </si>
  <si>
    <r>
      <t>Table5: Emission factor of CO</t>
    </r>
    <r>
      <rPr>
        <b/>
        <vertAlign val="subscript"/>
        <sz val="10"/>
        <rFont val="Arial"/>
        <family val="2"/>
      </rPr>
      <t>2</t>
    </r>
    <r>
      <rPr>
        <b/>
        <sz val="10"/>
        <rFont val="Arial"/>
        <family val="2"/>
      </rPr>
      <t xml:space="preserve"> and SO</t>
    </r>
    <r>
      <rPr>
        <b/>
        <vertAlign val="subscript"/>
        <sz val="10"/>
        <rFont val="Arial"/>
        <family val="2"/>
      </rPr>
      <t>2</t>
    </r>
    <r>
      <rPr>
        <b/>
        <sz val="10"/>
        <rFont val="Arial"/>
        <family val="2"/>
      </rPr>
      <t xml:space="preserve"> from biomass fuels.  </t>
    </r>
  </si>
  <si>
    <t>Net calorific value (GJ/tonne)</t>
  </si>
  <si>
    <r>
      <t>Note: Assuming 100% carbon and sulphur in the fuel convert into CO</t>
    </r>
    <r>
      <rPr>
        <vertAlign val="subscript"/>
        <sz val="10"/>
        <rFont val="Arial"/>
        <family val="2"/>
      </rPr>
      <t>2</t>
    </r>
    <r>
      <rPr>
        <sz val="10"/>
        <rFont val="Arial"/>
        <family val="0"/>
      </rPr>
      <t xml:space="preserve"> and SO</t>
    </r>
    <r>
      <rPr>
        <vertAlign val="subscript"/>
        <sz val="10"/>
        <rFont val="Arial"/>
        <family val="2"/>
      </rPr>
      <t>2</t>
    </r>
    <r>
      <rPr>
        <sz val="10"/>
        <rFont val="Arial"/>
        <family val="0"/>
      </rPr>
      <t xml:space="preserve"> respectively.</t>
    </r>
  </si>
  <si>
    <t>Sulphur content (%w)</t>
  </si>
  <si>
    <t>Carbon content     (%w)</t>
  </si>
  <si>
    <r>
      <t>CO</t>
    </r>
    <r>
      <rPr>
        <vertAlign val="subscript"/>
        <sz val="10"/>
        <rFont val="Arial"/>
        <family val="2"/>
      </rPr>
      <t>2</t>
    </r>
    <r>
      <rPr>
        <sz val="10"/>
        <rFont val="Arial"/>
        <family val="0"/>
      </rPr>
      <t xml:space="preserve"> emission factor (Kg CO</t>
    </r>
    <r>
      <rPr>
        <vertAlign val="subscript"/>
        <sz val="10"/>
        <rFont val="Arial"/>
        <family val="2"/>
      </rPr>
      <t>2</t>
    </r>
    <r>
      <rPr>
        <sz val="10"/>
        <rFont val="Arial"/>
        <family val="0"/>
      </rPr>
      <t>/GJ)</t>
    </r>
  </si>
  <si>
    <r>
      <t>SO2 Emission factor (Kg SO</t>
    </r>
    <r>
      <rPr>
        <vertAlign val="subscript"/>
        <sz val="10"/>
        <rFont val="Arial"/>
        <family val="2"/>
      </rPr>
      <t>2</t>
    </r>
    <r>
      <rPr>
        <sz val="10"/>
        <rFont val="Arial"/>
        <family val="0"/>
      </rPr>
      <t>/tonne)</t>
    </r>
  </si>
  <si>
    <t>NA</t>
  </si>
  <si>
    <r>
      <t>Table6: State wise sulphur content and SO</t>
    </r>
    <r>
      <rPr>
        <b/>
        <vertAlign val="subscript"/>
        <sz val="10"/>
        <rFont val="Arial"/>
        <family val="2"/>
      </rPr>
      <t>2</t>
    </r>
    <r>
      <rPr>
        <b/>
        <sz val="10"/>
        <rFont val="Arial"/>
        <family val="2"/>
      </rPr>
      <t xml:space="preserve"> emission factor of coal and lignite in India. </t>
    </r>
  </si>
  <si>
    <t xml:space="preserve">Coal </t>
  </si>
  <si>
    <t xml:space="preserve">Source: Reddy, M. Shekar and Venkataraman, C. (2002). “Inventory of aerosol and sulphur dioxide emission from India:  </t>
  </si>
  <si>
    <r>
      <t>Table7: Sulphur content and SO</t>
    </r>
    <r>
      <rPr>
        <b/>
        <vertAlign val="subscript"/>
        <sz val="10"/>
        <rFont val="Arial"/>
        <family val="2"/>
      </rPr>
      <t>2</t>
    </r>
    <r>
      <rPr>
        <b/>
        <sz val="10"/>
        <rFont val="Arial"/>
        <family val="2"/>
      </rPr>
      <t xml:space="preserve"> emission factor of petroleum fuels and natural gas in india.</t>
    </r>
  </si>
  <si>
    <r>
      <t>SO</t>
    </r>
    <r>
      <rPr>
        <vertAlign val="subscript"/>
        <sz val="10"/>
        <rFont val="Arial"/>
        <family val="2"/>
      </rPr>
      <t>2</t>
    </r>
    <r>
      <rPr>
        <sz val="10"/>
        <rFont val="Arial"/>
        <family val="0"/>
      </rPr>
      <t xml:space="preserve"> emission factor (KgSO</t>
    </r>
    <r>
      <rPr>
        <vertAlign val="subscript"/>
        <sz val="10"/>
        <rFont val="Arial"/>
        <family val="2"/>
      </rPr>
      <t>2</t>
    </r>
    <r>
      <rPr>
        <sz val="10"/>
        <rFont val="Arial"/>
        <family val="0"/>
      </rPr>
      <t>/tonne)</t>
    </r>
  </si>
  <si>
    <r>
      <t>SO</t>
    </r>
    <r>
      <rPr>
        <vertAlign val="subscript"/>
        <sz val="10"/>
        <rFont val="Arial"/>
        <family val="2"/>
      </rPr>
      <t>2</t>
    </r>
    <r>
      <rPr>
        <sz val="10"/>
        <rFont val="Arial"/>
        <family val="0"/>
      </rPr>
      <t xml:space="preserve"> emission factor (Kg SO</t>
    </r>
    <r>
      <rPr>
        <vertAlign val="subscript"/>
        <sz val="10"/>
        <rFont val="Arial"/>
        <family val="2"/>
      </rPr>
      <t>2</t>
    </r>
    <r>
      <rPr>
        <sz val="10"/>
        <rFont val="Arial"/>
        <family val="0"/>
      </rPr>
      <t>/tonne)</t>
    </r>
  </si>
  <si>
    <t>Default values</t>
  </si>
  <si>
    <t>Any other solid fuel …</t>
  </si>
  <si>
    <r>
      <t>kg CO</t>
    </r>
    <r>
      <rPr>
        <vertAlign val="subscript"/>
        <sz val="10"/>
        <rFont val="Arial"/>
        <family val="2"/>
      </rPr>
      <t>2</t>
    </r>
    <r>
      <rPr>
        <sz val="10"/>
        <rFont val="Arial"/>
        <family val="0"/>
      </rPr>
      <t>/litre</t>
    </r>
  </si>
  <si>
    <r>
      <t>2. Take CO</t>
    </r>
    <r>
      <rPr>
        <b/>
        <vertAlign val="subscript"/>
        <sz val="10"/>
        <rFont val="Arial"/>
        <family val="2"/>
      </rPr>
      <t>2</t>
    </r>
    <r>
      <rPr>
        <b/>
        <sz val="10"/>
        <rFont val="Arial"/>
        <family val="2"/>
      </rPr>
      <t xml:space="preserve"> emission factor using the emission factors provided in the Worksheet "Default Emission Factors".</t>
    </r>
  </si>
  <si>
    <r>
      <t>Scope 2: Indirect CO</t>
    </r>
    <r>
      <rPr>
        <b/>
        <vertAlign val="subscript"/>
        <sz val="14"/>
        <color indexed="10"/>
        <rFont val="Arial"/>
        <family val="2"/>
      </rPr>
      <t>2</t>
    </r>
    <r>
      <rPr>
        <b/>
        <sz val="14"/>
        <color indexed="10"/>
        <rFont val="Arial"/>
        <family val="2"/>
      </rPr>
      <t xml:space="preserve"> emissions due to electricity purchased by the plant</t>
    </r>
  </si>
  <si>
    <t>Sulphur content                              (wt %)</t>
  </si>
  <si>
    <r>
      <t>kg SO</t>
    </r>
    <r>
      <rPr>
        <vertAlign val="subscript"/>
        <sz val="10"/>
        <color indexed="9"/>
        <rFont val="Arial"/>
        <family val="2"/>
      </rPr>
      <t>2</t>
    </r>
    <r>
      <rPr>
        <sz val="10"/>
        <color indexed="9"/>
        <rFont val="Arial"/>
        <family val="2"/>
      </rPr>
      <t xml:space="preserve">/litre </t>
    </r>
  </si>
  <si>
    <r>
      <t>t</t>
    </r>
    <r>
      <rPr>
        <sz val="10"/>
        <color indexed="9"/>
        <rFont val="Arial"/>
        <family val="2"/>
      </rPr>
      <t>tonnes</t>
    </r>
  </si>
  <si>
    <r>
      <t>Indirect emissions from purchased electricity (tonnes CO</t>
    </r>
    <r>
      <rPr>
        <vertAlign val="subscript"/>
        <sz val="10"/>
        <rFont val="Arial"/>
        <family val="2"/>
      </rPr>
      <t>2</t>
    </r>
    <r>
      <rPr>
        <sz val="10"/>
        <rFont val="Arial"/>
        <family val="2"/>
      </rPr>
      <t>)</t>
    </r>
  </si>
  <si>
    <t>MEMO</t>
  </si>
  <si>
    <t>Scope1 for equity</t>
  </si>
  <si>
    <t xml:space="preserve">Example: Truck </t>
  </si>
  <si>
    <r>
      <t>SO</t>
    </r>
    <r>
      <rPr>
        <b/>
        <vertAlign val="subscript"/>
        <sz val="10"/>
        <rFont val="Arial"/>
        <family val="2"/>
      </rPr>
      <t>2</t>
    </r>
    <r>
      <rPr>
        <b/>
        <sz val="10"/>
        <rFont val="Arial"/>
        <family val="2"/>
      </rPr>
      <t xml:space="preserve"> emission factor                           (kg SO</t>
    </r>
    <r>
      <rPr>
        <b/>
        <vertAlign val="subscript"/>
        <sz val="10"/>
        <rFont val="Arial"/>
        <family val="2"/>
      </rPr>
      <t>2</t>
    </r>
    <r>
      <rPr>
        <b/>
        <sz val="10"/>
        <rFont val="Arial"/>
        <family val="2"/>
      </rPr>
      <t xml:space="preserve"> / litre)</t>
    </r>
  </si>
  <si>
    <t xml:space="preserve">Note: The facility level data in this sheet related to CO2 emission should be taken from the respective facility level summary inventory worksheets.  </t>
  </si>
  <si>
    <t>Organisational boundaries choosen</t>
  </si>
  <si>
    <t>Worksheet</t>
  </si>
  <si>
    <t>Maharashtra</t>
  </si>
  <si>
    <t>Andhra Pradesh</t>
  </si>
  <si>
    <t xml:space="preserve">Karnataka </t>
  </si>
  <si>
    <t>Tamil Nadu</t>
  </si>
  <si>
    <t>Kerala</t>
  </si>
  <si>
    <t>Bihar</t>
  </si>
  <si>
    <t>HP/Haryana</t>
  </si>
  <si>
    <t>Jammu &amp; Kashmir</t>
  </si>
  <si>
    <t>Uttar Pradesh</t>
  </si>
  <si>
    <t>Orissa/Assam</t>
  </si>
  <si>
    <t xml:space="preserve">All India Average </t>
  </si>
  <si>
    <t>(Use All India Average, in case the location of the plant is not in any of the above mentioned states)</t>
  </si>
  <si>
    <t>[mg/Nm3]</t>
  </si>
  <si>
    <t xml:space="preserve">Clinker to cement ratio (%) - Portland Pozzolna Cement </t>
  </si>
  <si>
    <t>[Nm3/Kg clinker]</t>
  </si>
  <si>
    <t>(In case this figure is not available, use a default value of 1.5 Nm3 of flue gases/kg of clinker)</t>
  </si>
  <si>
    <t xml:space="preserve"> </t>
  </si>
  <si>
    <t>Cement despatch with company owned vehicles</t>
  </si>
  <si>
    <t>[tonnes]</t>
  </si>
  <si>
    <r>
      <t>Carbon Dioxide Emission Factor for clinker
(kg CO</t>
    </r>
    <r>
      <rPr>
        <b/>
        <vertAlign val="subscript"/>
        <sz val="10"/>
        <rFont val="Arial"/>
        <family val="2"/>
      </rPr>
      <t>2</t>
    </r>
    <r>
      <rPr>
        <b/>
        <sz val="10"/>
        <rFont val="Arial"/>
        <family val="2"/>
      </rPr>
      <t>/tonne clinker produced)</t>
    </r>
  </si>
  <si>
    <t xml:space="preserve">User entry:  Input data related to production activity </t>
  </si>
  <si>
    <t>Name of worksheet</t>
  </si>
  <si>
    <t xml:space="preserve">User enters information in spaces with this color  </t>
  </si>
  <si>
    <t>Default/standard values</t>
  </si>
  <si>
    <t>Example&gt;&gt;Coal</t>
  </si>
  <si>
    <t>User entry: Input data related to fuel use/emission factor/standard values or data from other work sheet</t>
  </si>
  <si>
    <t>User entry:Source / fuel description</t>
  </si>
  <si>
    <t xml:space="preserve">Worksheet </t>
  </si>
  <si>
    <t>A: Calculating CO2 emissions from production of cement - clinker based methodology based upon IPCC guidelines:The WBCSD CO2 Protocol</t>
  </si>
  <si>
    <t>B: Climate Leaders Greenhouse gas Inventory Protocol- cement sector guidelines</t>
  </si>
  <si>
    <t>C: Calculating CO2 emissions from the production of cement : clinker based methodology based on USEPA climatewise program</t>
  </si>
  <si>
    <t>D: IPCC guidelines for national greenhouse gas inventories</t>
  </si>
  <si>
    <t>The Energy and Resources Institute(TERI)</t>
  </si>
  <si>
    <t>India Habitat Centre</t>
  </si>
  <si>
    <t>Lodhi Road, New Delhi - 110003</t>
  </si>
  <si>
    <t xml:space="preserve">Tel: 0091-11-24682100, 24682111, </t>
  </si>
  <si>
    <t>Fax no. 0091-11-24682144, 24682145</t>
  </si>
  <si>
    <t>World Resources institute (WRI)</t>
  </si>
  <si>
    <t>10G Street, NE (Suite 800)</t>
  </si>
  <si>
    <t>USA</t>
  </si>
  <si>
    <t>Tel: (1202) 729 7600</t>
  </si>
  <si>
    <t>Fax: (1202) 729 7610</t>
  </si>
  <si>
    <t>Attention: Mr Pankaj Bhatia , Email:pankaj@wri.org</t>
  </si>
  <si>
    <t xml:space="preserve">Attention: Mr Girish Sethi , Email: girishs@teri.res.in </t>
  </si>
  <si>
    <t xml:space="preserve">These spreadsheets include significant amounts of material copied from other WRI and WBCSD calculation tools.The spreadsheets in this tool specifically are based upon: 
</t>
  </si>
  <si>
    <t>Content/Purpose</t>
  </si>
  <si>
    <t>Introduction</t>
  </si>
  <si>
    <t xml:space="preserve">Table of contents </t>
  </si>
  <si>
    <t>Flowsheet</t>
  </si>
  <si>
    <r>
      <t>This sheet calculates the CO</t>
    </r>
    <r>
      <rPr>
        <vertAlign val="subscript"/>
        <sz val="10"/>
        <rFont val="Arial"/>
        <family val="2"/>
      </rPr>
      <t>2</t>
    </r>
    <r>
      <rPr>
        <sz val="10"/>
        <rFont val="Arial"/>
        <family val="0"/>
      </rPr>
      <t xml:space="preserve"> emissions from the fuel burnt in the kiln/precalcinator as well as in other stationary combustion </t>
    </r>
  </si>
  <si>
    <t>12. Default Emission Factor</t>
  </si>
  <si>
    <t>The sheet contains default emission factors for India (for process, combustion, electricity etc.) that can be used in absence of information on plant specific emission factors.</t>
  </si>
  <si>
    <t>Ownership (State/Private)</t>
  </si>
  <si>
    <t>Clinker production</t>
  </si>
  <si>
    <t xml:space="preserve">2 Under the section "Dust Emissions", the CKD lost (tonnes) is calculated based upon the average actual dust emission from your plant (or dust emission norms specified by the Pollution Control Board for your plant). The dust loss can be arrived at using the undermentioned procedure:  </t>
  </si>
  <si>
    <t>Average Net Calorific Value</t>
  </si>
  <si>
    <t>AverageCarbon Content</t>
  </si>
  <si>
    <t>(w/w)</t>
  </si>
  <si>
    <t xml:space="preserve">Method 1: This method is based on the actual clinker produced and it is recommended to use this method for calculating the process based emissions.The CO2 emissions will directly be calculated if you have already calculated the customized emission factor in the previous worksheet. </t>
  </si>
  <si>
    <r>
      <t>Column D: The Carbon Dioxide emission factor for CKD (in kg CO</t>
    </r>
    <r>
      <rPr>
        <vertAlign val="subscript"/>
        <sz val="10"/>
        <rFont val="Arial"/>
        <family val="2"/>
      </rPr>
      <t>2</t>
    </r>
    <r>
      <rPr>
        <sz val="10"/>
        <rFont val="Arial"/>
        <family val="2"/>
      </rPr>
      <t>/tonne of CKD emitted) as calculated in the worksheet " custom process emission factor" is used here. Use a default values as given in the worksheet " Defaults emission factor" in case customized EF are not available.</t>
    </r>
  </si>
  <si>
    <t>Company name</t>
  </si>
  <si>
    <t>Auto calculated value</t>
  </si>
  <si>
    <t>User entry: General description/Fuel use / emission factor values</t>
  </si>
  <si>
    <t xml:space="preserve">Dust Emissions </t>
  </si>
  <si>
    <t xml:space="preserve">Important notes for using this worksheet: </t>
  </si>
  <si>
    <t xml:space="preserve">Bamboo dust </t>
  </si>
  <si>
    <t>Color code:</t>
  </si>
  <si>
    <t>Color code</t>
  </si>
  <si>
    <t>Example&gt;&gt;</t>
  </si>
  <si>
    <t>Colour code</t>
  </si>
  <si>
    <t>Note:</t>
  </si>
  <si>
    <t>0.039 GJ / standard cubic meter</t>
  </si>
  <si>
    <t>1 kcal</t>
  </si>
  <si>
    <t>4.186 kJ</t>
  </si>
  <si>
    <t>0.000004186 gigajoules (GJ)</t>
  </si>
  <si>
    <t>0.001162778 kilowatt hours (KWh)</t>
  </si>
  <si>
    <r>
      <t>Sulphur Dioxide Emission Factor for cement
(kg SO</t>
    </r>
    <r>
      <rPr>
        <b/>
        <vertAlign val="subscript"/>
        <sz val="10"/>
        <rFont val="Arial"/>
        <family val="2"/>
      </rPr>
      <t>2</t>
    </r>
    <r>
      <rPr>
        <b/>
        <sz val="10"/>
        <rFont val="Arial"/>
        <family val="2"/>
      </rPr>
      <t>/tonne cement produced)</t>
    </r>
  </si>
  <si>
    <t>Kiln #1</t>
  </si>
  <si>
    <t xml:space="preserve">Precalcinator#1 </t>
  </si>
  <si>
    <t xml:space="preserve">Precalcinator#2 </t>
  </si>
  <si>
    <t>Quantity of fuel burned</t>
  </si>
  <si>
    <t>238891.5 Kcal</t>
  </si>
  <si>
    <t>Annual</t>
  </si>
  <si>
    <t>Quarterly</t>
  </si>
  <si>
    <t>Monthly</t>
  </si>
  <si>
    <t>[t CO2]</t>
  </si>
  <si>
    <t xml:space="preserve">[t CKD] </t>
  </si>
  <si>
    <t>Cement Production
(tonnes)</t>
  </si>
  <si>
    <t>Clinker Production
(tonnes)</t>
  </si>
  <si>
    <t>CKD lost (tonnes)</t>
  </si>
  <si>
    <t>Carbon Dioxide Emissions
(tonnes)</t>
  </si>
  <si>
    <r>
      <t>Sum CO</t>
    </r>
    <r>
      <rPr>
        <b/>
        <vertAlign val="subscript"/>
        <sz val="10"/>
        <rFont val="Arial"/>
        <family val="2"/>
      </rPr>
      <t>2</t>
    </r>
    <r>
      <rPr>
        <b/>
        <sz val="10"/>
        <rFont val="Arial"/>
        <family val="2"/>
      </rPr>
      <t xml:space="preserve"> emissions [tonnes] : </t>
    </r>
  </si>
  <si>
    <r>
      <t xml:space="preserve"> Sum CO</t>
    </r>
    <r>
      <rPr>
        <b/>
        <vertAlign val="subscript"/>
        <sz val="10"/>
        <rFont val="Arial"/>
        <family val="2"/>
      </rPr>
      <t>2</t>
    </r>
    <r>
      <rPr>
        <b/>
        <sz val="10"/>
        <rFont val="Arial"/>
        <family val="2"/>
      </rPr>
      <t xml:space="preserve"> emissions [tonnes] : </t>
    </r>
  </si>
  <si>
    <r>
      <t xml:space="preserve"> Sum CO</t>
    </r>
    <r>
      <rPr>
        <b/>
        <vertAlign val="subscript"/>
        <sz val="10"/>
        <rFont val="Arial"/>
        <family val="2"/>
      </rPr>
      <t>2</t>
    </r>
    <r>
      <rPr>
        <b/>
        <sz val="10"/>
        <rFont val="Arial"/>
        <family val="2"/>
      </rPr>
      <t xml:space="preserve"> emissions [tonnes]: </t>
    </r>
  </si>
  <si>
    <r>
      <t xml:space="preserve"> Sum CO</t>
    </r>
    <r>
      <rPr>
        <b/>
        <vertAlign val="subscript"/>
        <sz val="10"/>
        <rFont val="Arial"/>
        <family val="2"/>
      </rPr>
      <t>2</t>
    </r>
    <r>
      <rPr>
        <b/>
        <sz val="10"/>
        <rFont val="Arial"/>
        <family val="2"/>
      </rPr>
      <t xml:space="preserve"> emissions [tonnes] :</t>
    </r>
  </si>
  <si>
    <t>Clinker imported
(tonnes)</t>
  </si>
  <si>
    <t>Reporting period</t>
  </si>
  <si>
    <t>Northeast states</t>
  </si>
  <si>
    <t>All other states and UTs</t>
  </si>
  <si>
    <t>S content                              (wt %)</t>
  </si>
  <si>
    <t>Fuel</t>
  </si>
  <si>
    <t>Shipping</t>
  </si>
  <si>
    <t>Type of fuel</t>
  </si>
  <si>
    <t>Fuel wood</t>
  </si>
  <si>
    <t>Mustard straw</t>
  </si>
  <si>
    <t xml:space="preserve">Rice straw </t>
  </si>
  <si>
    <t>Default emission factors</t>
  </si>
  <si>
    <t xml:space="preserve">1. General Plant information: </t>
  </si>
  <si>
    <t>2. Custom Process Emission Factor:</t>
  </si>
  <si>
    <t>3. Custom Combustion Emission Factor:</t>
  </si>
  <si>
    <t xml:space="preserve">4. Direct process emissions: </t>
  </si>
  <si>
    <t>5. Direct stationary combustion:</t>
  </si>
  <si>
    <t>6. Direct mobile:</t>
  </si>
  <si>
    <t>7. Indirect electricity:</t>
  </si>
  <si>
    <t>8. Indirect clinker imports:</t>
  </si>
  <si>
    <t>9. SO2 emissions</t>
  </si>
  <si>
    <t>Method 1: Clinker-Based Methodology</t>
  </si>
  <si>
    <t>Method 2: Cement-Based Methodology</t>
  </si>
  <si>
    <t>Method 2: This method is based on actual cement production in the facility and should be used only in cases where data on actual clinker production is not available.</t>
  </si>
  <si>
    <t>Quantity of fuel burned (tonnes)</t>
  </si>
  <si>
    <t>Solid Fossil Fuel type</t>
  </si>
  <si>
    <t>Typical density (g/cm3) at 15C</t>
  </si>
  <si>
    <t>Reporting period (Select annually/quarterly/monthly)</t>
  </si>
  <si>
    <r>
      <t>Sulphur Dioxide Emission (kg SO</t>
    </r>
    <r>
      <rPr>
        <b/>
        <vertAlign val="subscript"/>
        <sz val="10"/>
        <rFont val="Arial"/>
        <family val="2"/>
      </rPr>
      <t>2</t>
    </r>
    <r>
      <rPr>
        <b/>
        <sz val="10"/>
        <rFont val="Arial"/>
        <family val="2"/>
      </rPr>
      <t>)</t>
    </r>
  </si>
  <si>
    <t>Any other source</t>
  </si>
  <si>
    <t>GJ / tonnes</t>
  </si>
  <si>
    <t>Liquid Fossil Fuel</t>
  </si>
  <si>
    <r>
      <t>SO</t>
    </r>
    <r>
      <rPr>
        <b/>
        <vertAlign val="subscript"/>
        <sz val="16"/>
        <color indexed="10"/>
        <rFont val="Arial"/>
        <family val="2"/>
      </rPr>
      <t>2</t>
    </r>
    <r>
      <rPr>
        <b/>
        <sz val="16"/>
        <color indexed="10"/>
        <rFont val="Arial"/>
        <family val="2"/>
      </rPr>
      <t xml:space="preserve"> emissions from the cement plant</t>
    </r>
  </si>
  <si>
    <r>
      <t>Giving a summary of  CO</t>
    </r>
    <r>
      <rPr>
        <b/>
        <vertAlign val="subscript"/>
        <sz val="14"/>
        <color indexed="10"/>
        <rFont val="Arial"/>
        <family val="2"/>
      </rPr>
      <t>2</t>
    </r>
    <r>
      <rPr>
        <b/>
        <sz val="14"/>
        <color indexed="10"/>
        <rFont val="Arial"/>
        <family val="2"/>
      </rPr>
      <t xml:space="preserve"> and SO</t>
    </r>
    <r>
      <rPr>
        <b/>
        <vertAlign val="subscript"/>
        <sz val="14"/>
        <color indexed="10"/>
        <rFont val="Arial"/>
        <family val="2"/>
      </rPr>
      <t>2</t>
    </r>
    <r>
      <rPr>
        <b/>
        <sz val="14"/>
        <color indexed="10"/>
        <rFont val="Arial"/>
        <family val="2"/>
      </rPr>
      <t xml:space="preserve"> emission from the facility.</t>
    </r>
  </si>
  <si>
    <r>
      <t>Giving a summary of total CO</t>
    </r>
    <r>
      <rPr>
        <b/>
        <vertAlign val="subscript"/>
        <sz val="14"/>
        <color indexed="10"/>
        <rFont val="Arial"/>
        <family val="2"/>
      </rPr>
      <t>2</t>
    </r>
    <r>
      <rPr>
        <b/>
        <sz val="14"/>
        <color indexed="10"/>
        <rFont val="Arial"/>
        <family val="2"/>
      </rPr>
      <t xml:space="preserve"> emission from the company.</t>
    </r>
  </si>
  <si>
    <r>
      <t xml:space="preserve">1 cubic foot (ft </t>
    </r>
    <r>
      <rPr>
        <vertAlign val="superscript"/>
        <sz val="10"/>
        <rFont val="Arial"/>
        <family val="2"/>
      </rPr>
      <t>3</t>
    </r>
    <r>
      <rPr>
        <sz val="10"/>
        <rFont val="Arial"/>
        <family val="2"/>
      </rPr>
      <t>)</t>
    </r>
  </si>
  <si>
    <r>
      <t xml:space="preserve">0.02832 cubic meters (m </t>
    </r>
    <r>
      <rPr>
        <vertAlign val="superscript"/>
        <sz val="10"/>
        <rFont val="Arial"/>
        <family val="2"/>
      </rPr>
      <t>3</t>
    </r>
    <r>
      <rPr>
        <sz val="10"/>
        <rFont val="Arial"/>
        <family val="2"/>
      </rPr>
      <t>)</t>
    </r>
  </si>
  <si>
    <r>
      <t xml:space="preserve">0.003785 cubic meters (m </t>
    </r>
    <r>
      <rPr>
        <vertAlign val="superscript"/>
        <sz val="10"/>
        <rFont val="Arial"/>
        <family val="2"/>
      </rPr>
      <t>3</t>
    </r>
    <r>
      <rPr>
        <sz val="10"/>
        <rFont val="Arial"/>
        <family val="2"/>
      </rPr>
      <t>)</t>
    </r>
  </si>
  <si>
    <r>
      <t xml:space="preserve">0.1589 cubic meters (m </t>
    </r>
    <r>
      <rPr>
        <vertAlign val="superscript"/>
        <sz val="10"/>
        <rFont val="Arial"/>
        <family val="2"/>
      </rPr>
      <t>3</t>
    </r>
    <r>
      <rPr>
        <sz val="10"/>
        <rFont val="Arial"/>
        <family val="2"/>
      </rPr>
      <t>)</t>
    </r>
  </si>
  <si>
    <r>
      <t xml:space="preserve">0.001 cubic meters (m </t>
    </r>
    <r>
      <rPr>
        <vertAlign val="superscript"/>
        <sz val="10"/>
        <rFont val="Arial"/>
        <family val="2"/>
      </rPr>
      <t>3</t>
    </r>
    <r>
      <rPr>
        <sz val="10"/>
        <rFont val="Arial"/>
        <family val="2"/>
      </rPr>
      <t>)</t>
    </r>
  </si>
  <si>
    <r>
      <t xml:space="preserve">1 cubic meter (m </t>
    </r>
    <r>
      <rPr>
        <vertAlign val="superscript"/>
        <sz val="10"/>
        <rFont val="Arial"/>
        <family val="2"/>
      </rPr>
      <t>3</t>
    </r>
    <r>
      <rPr>
        <sz val="10"/>
        <rFont val="Arial"/>
        <family val="2"/>
      </rPr>
      <t>)</t>
    </r>
  </si>
  <si>
    <r>
      <t xml:space="preserve">1 kgf / cm </t>
    </r>
    <r>
      <rPr>
        <vertAlign val="superscript"/>
        <sz val="10"/>
        <rFont val="Arial"/>
        <family val="2"/>
      </rPr>
      <t>3</t>
    </r>
    <r>
      <rPr>
        <sz val="10"/>
        <rFont val="Arial"/>
        <family val="2"/>
      </rPr>
      <t xml:space="preserve"> (tech atm)</t>
    </r>
  </si>
  <si>
    <r>
      <t>1 metric ton CH</t>
    </r>
    <r>
      <rPr>
        <vertAlign val="subscript"/>
        <sz val="10"/>
        <rFont val="Arial"/>
        <family val="2"/>
      </rPr>
      <t>4</t>
    </r>
  </si>
  <si>
    <r>
      <t>21 metric tons CO</t>
    </r>
    <r>
      <rPr>
        <vertAlign val="subscript"/>
        <sz val="10"/>
        <rFont val="Arial"/>
        <family val="2"/>
      </rPr>
      <t>2</t>
    </r>
    <r>
      <rPr>
        <sz val="10"/>
        <rFont val="Arial"/>
        <family val="2"/>
      </rPr>
      <t xml:space="preserve"> equivalent</t>
    </r>
  </si>
  <si>
    <r>
      <t>1metric  ton N</t>
    </r>
    <r>
      <rPr>
        <vertAlign val="subscript"/>
        <sz val="10"/>
        <rFont val="Arial"/>
        <family val="2"/>
      </rPr>
      <t>2</t>
    </r>
    <r>
      <rPr>
        <sz val="10"/>
        <rFont val="Arial"/>
        <family val="2"/>
      </rPr>
      <t>O</t>
    </r>
  </si>
  <si>
    <r>
      <t>310 metric tons CO</t>
    </r>
    <r>
      <rPr>
        <vertAlign val="subscript"/>
        <sz val="10"/>
        <rFont val="Arial"/>
        <family val="2"/>
      </rPr>
      <t>2</t>
    </r>
    <r>
      <rPr>
        <sz val="10"/>
        <rFont val="Arial"/>
        <family val="2"/>
      </rPr>
      <t xml:space="preserve"> equivalent</t>
    </r>
  </si>
  <si>
    <r>
      <t>3.664 metric tons CO</t>
    </r>
    <r>
      <rPr>
        <vertAlign val="subscript"/>
        <sz val="10"/>
        <rFont val="Arial"/>
        <family val="2"/>
      </rPr>
      <t>2</t>
    </r>
  </si>
  <si>
    <t>Worksheet:</t>
  </si>
  <si>
    <r>
      <t>Corrected, direct CO</t>
    </r>
    <r>
      <rPr>
        <vertAlign val="subscript"/>
        <sz val="10"/>
        <rFont val="Arial"/>
        <family val="2"/>
      </rPr>
      <t>2</t>
    </r>
    <r>
      <rPr>
        <sz val="10"/>
        <rFont val="Arial"/>
        <family val="0"/>
      </rPr>
      <t xml:space="preserve"> emissions</t>
    </r>
  </si>
  <si>
    <t>Default calcination factors can be used only if plant specific data is not available.Similarly other input parameters should also be plant specific values and default values should only be used if plant specific values are not available.</t>
  </si>
  <si>
    <r>
      <t>Column B: The carbon dioxide emission factor for clinker (in kg /tonne clinker produced) as calculated in the worksheet "custom process emission factor" is used here.Use the default values of kg CO</t>
    </r>
    <r>
      <rPr>
        <vertAlign val="subscript"/>
        <sz val="10"/>
        <rFont val="Arial"/>
        <family val="2"/>
      </rPr>
      <t>2</t>
    </r>
    <r>
      <rPr>
        <sz val="10"/>
        <rFont val="Arial"/>
        <family val="2"/>
      </rPr>
      <t xml:space="preserve"> /tonne of clinker as given in the table of the "Default Emission Factor" sheet (based upon the location of the plant) only in case the plant specific figures are not available.  </t>
    </r>
  </si>
  <si>
    <r>
      <t>Scope1: Direct CO</t>
    </r>
    <r>
      <rPr>
        <b/>
        <vertAlign val="subscript"/>
        <sz val="14"/>
        <color indexed="10"/>
        <rFont val="Arial"/>
        <family val="2"/>
      </rPr>
      <t>2</t>
    </r>
    <r>
      <rPr>
        <b/>
        <sz val="14"/>
        <color indexed="10"/>
        <rFont val="Arial"/>
        <family val="2"/>
      </rPr>
      <t xml:space="preserve"> emissions from fuel combustion from different stationary sources</t>
    </r>
  </si>
  <si>
    <t xml:space="preserve">Notes:  </t>
  </si>
  <si>
    <t>DG Set</t>
  </si>
  <si>
    <r>
      <t>Scope1: Direct CO</t>
    </r>
    <r>
      <rPr>
        <b/>
        <vertAlign val="subscript"/>
        <sz val="14"/>
        <color indexed="10"/>
        <rFont val="Arial"/>
        <family val="2"/>
      </rPr>
      <t>2</t>
    </r>
    <r>
      <rPr>
        <b/>
        <sz val="14"/>
        <color indexed="10"/>
        <rFont val="Arial"/>
        <family val="2"/>
      </rPr>
      <t xml:space="preserve"> emissions from fuel combustion from different mobile sources.</t>
    </r>
  </si>
  <si>
    <t>1. The fuel used in various vehicles should be entered separately as independent entries.</t>
  </si>
  <si>
    <t>Example: Truck</t>
  </si>
  <si>
    <t>Example&gt;</t>
  </si>
  <si>
    <r>
      <t>Sulphur Dioxide Emission         (t SO</t>
    </r>
    <r>
      <rPr>
        <b/>
        <vertAlign val="subscript"/>
        <sz val="10"/>
        <rFont val="Arial"/>
        <family val="2"/>
      </rPr>
      <t>2</t>
    </r>
    <r>
      <rPr>
        <b/>
        <sz val="10"/>
        <rFont val="Arial"/>
        <family val="2"/>
      </rPr>
      <t>)</t>
    </r>
  </si>
  <si>
    <t>11. Summary inventory for company</t>
  </si>
  <si>
    <r>
      <t>CaCO</t>
    </r>
    <r>
      <rPr>
        <b/>
        <vertAlign val="subscript"/>
        <sz val="10"/>
        <rFont val="Arial"/>
        <family val="2"/>
      </rPr>
      <t>3</t>
    </r>
    <r>
      <rPr>
        <b/>
        <sz val="10"/>
        <rFont val="Arial"/>
        <family val="2"/>
      </rPr>
      <t xml:space="preserve"> Equivalent Raw Material Ratio (%)</t>
    </r>
  </si>
  <si>
    <r>
      <t>CO</t>
    </r>
    <r>
      <rPr>
        <b/>
        <vertAlign val="subscript"/>
        <sz val="10"/>
        <rFont val="Arial"/>
        <family val="2"/>
      </rPr>
      <t>2</t>
    </r>
    <r>
      <rPr>
        <b/>
        <sz val="10"/>
        <rFont val="Arial"/>
        <family val="2"/>
      </rPr>
      <t xml:space="preserve"> to CaCO</t>
    </r>
    <r>
      <rPr>
        <b/>
        <vertAlign val="subscript"/>
        <sz val="10"/>
        <rFont val="Arial"/>
        <family val="2"/>
      </rPr>
      <t>3</t>
    </r>
    <r>
      <rPr>
        <b/>
        <sz val="10"/>
        <rFont val="Arial"/>
        <family val="2"/>
      </rPr>
      <t xml:space="preserve"> Stoichiometric Ratio</t>
    </r>
  </si>
  <si>
    <r>
      <t>CaCO</t>
    </r>
    <r>
      <rPr>
        <vertAlign val="subscript"/>
        <sz val="10"/>
        <rFont val="Arial"/>
        <family val="2"/>
      </rPr>
      <t>3</t>
    </r>
    <r>
      <rPr>
        <sz val="10"/>
        <rFont val="Arial"/>
        <family val="2"/>
      </rPr>
      <t xml:space="preserve"> Equivalent to Raw Material Ratio (%)</t>
    </r>
  </si>
  <si>
    <t>H</t>
  </si>
  <si>
    <r>
      <t>Customized CO</t>
    </r>
    <r>
      <rPr>
        <b/>
        <vertAlign val="subscript"/>
        <sz val="14"/>
        <color indexed="10"/>
        <rFont val="Arial"/>
        <family val="2"/>
      </rPr>
      <t>2</t>
    </r>
    <r>
      <rPr>
        <b/>
        <sz val="14"/>
        <color indexed="10"/>
        <rFont val="Arial"/>
        <family val="2"/>
      </rPr>
      <t xml:space="preserve"> Emission Factor for Raw Materials Calcination </t>
    </r>
  </si>
  <si>
    <r>
      <t>Scope 1: Direct CO</t>
    </r>
    <r>
      <rPr>
        <b/>
        <vertAlign val="subscript"/>
        <sz val="14"/>
        <color indexed="10"/>
        <rFont val="Arial"/>
        <family val="2"/>
      </rPr>
      <t>2</t>
    </r>
    <r>
      <rPr>
        <b/>
        <sz val="14"/>
        <color indexed="10"/>
        <rFont val="Arial"/>
        <family val="2"/>
      </rPr>
      <t xml:space="preserve"> emissions from clinker manufacturing process (only due to raw material calcination)</t>
    </r>
  </si>
  <si>
    <t xml:space="preserve">Column A:  This value is taken from the sheet "Custom Process Emission Factor" and is given in units  "tonnes of clinker produced" </t>
  </si>
  <si>
    <t>Column C: The CKD lost (tonnes) as calcualted in the worksheet "Custom process emission factor" is used here.</t>
  </si>
  <si>
    <r>
      <t>Scope 1: Direct CO</t>
    </r>
    <r>
      <rPr>
        <b/>
        <vertAlign val="subscript"/>
        <sz val="10"/>
        <rFont val="Arial"/>
        <family val="2"/>
      </rPr>
      <t>2</t>
    </r>
    <r>
      <rPr>
        <b/>
        <sz val="10"/>
        <rFont val="Arial"/>
        <family val="2"/>
      </rPr>
      <t xml:space="preserve"> emissions </t>
    </r>
  </si>
  <si>
    <r>
      <t>Indirect emissions from imported clinker (tonnes CO</t>
    </r>
    <r>
      <rPr>
        <vertAlign val="subscript"/>
        <sz val="10"/>
        <rFont val="Arial"/>
        <family val="2"/>
      </rPr>
      <t>2</t>
    </r>
    <r>
      <rPr>
        <sz val="10"/>
        <rFont val="Arial"/>
        <family val="2"/>
      </rPr>
      <t>)</t>
    </r>
  </si>
  <si>
    <r>
      <t>Direct emissions from biomass burning (tonnes CO</t>
    </r>
    <r>
      <rPr>
        <vertAlign val="subscript"/>
        <sz val="10"/>
        <rFont val="Arial"/>
        <family val="2"/>
      </rPr>
      <t>2</t>
    </r>
    <r>
      <rPr>
        <sz val="10"/>
        <rFont val="Arial"/>
        <family val="2"/>
      </rPr>
      <t>)</t>
    </r>
  </si>
  <si>
    <r>
      <t>Total direct SO</t>
    </r>
    <r>
      <rPr>
        <vertAlign val="subscript"/>
        <sz val="10"/>
        <rFont val="Arial"/>
        <family val="2"/>
      </rPr>
      <t>2</t>
    </r>
    <r>
      <rPr>
        <sz val="10"/>
        <rFont val="Arial"/>
        <family val="2"/>
      </rPr>
      <t xml:space="preserve"> emissions (tonnes)</t>
    </r>
  </si>
  <si>
    <t xml:space="preserve">Source: TERI Report No. 2002RT64 submitted to MNES, GOI, NewDelhi November 2003 </t>
  </si>
  <si>
    <t>Fossil fuel combustion,” Atmospheric Environment (36), 677-697.</t>
  </si>
  <si>
    <t xml:space="preserve">I </t>
  </si>
  <si>
    <t>J</t>
  </si>
  <si>
    <t>K</t>
  </si>
  <si>
    <t>L</t>
  </si>
  <si>
    <r>
      <t>Direct process related emissions (tonnes CO</t>
    </r>
    <r>
      <rPr>
        <vertAlign val="subscript"/>
        <sz val="10"/>
        <rFont val="Arial"/>
        <family val="2"/>
      </rPr>
      <t>2</t>
    </r>
    <r>
      <rPr>
        <sz val="10"/>
        <rFont val="Arial"/>
        <family val="2"/>
      </rPr>
      <t>)</t>
    </r>
  </si>
  <si>
    <r>
      <t>Direct emissions from stationary combustion (tonnes CO</t>
    </r>
    <r>
      <rPr>
        <vertAlign val="subscript"/>
        <sz val="10"/>
        <rFont val="Arial"/>
        <family val="2"/>
      </rPr>
      <t>2</t>
    </r>
    <r>
      <rPr>
        <sz val="10"/>
        <rFont val="Arial"/>
        <family val="2"/>
      </rPr>
      <t>)</t>
    </r>
  </si>
  <si>
    <r>
      <t>Direct emissions from mobile sources (tonnes CO</t>
    </r>
    <r>
      <rPr>
        <vertAlign val="subscript"/>
        <sz val="10"/>
        <rFont val="Arial"/>
        <family val="2"/>
      </rPr>
      <t>2</t>
    </r>
    <r>
      <rPr>
        <sz val="10"/>
        <rFont val="Arial"/>
        <family val="2"/>
      </rPr>
      <t>)</t>
    </r>
  </si>
  <si>
    <r>
      <t>Total direct emissions (tonnes CO</t>
    </r>
    <r>
      <rPr>
        <vertAlign val="subscript"/>
        <sz val="10"/>
        <rFont val="Arial"/>
        <family val="2"/>
      </rPr>
      <t>2</t>
    </r>
    <r>
      <rPr>
        <sz val="10"/>
        <rFont val="Arial"/>
        <family val="2"/>
      </rPr>
      <t>)</t>
    </r>
  </si>
  <si>
    <r>
      <t>Absolute CO</t>
    </r>
    <r>
      <rPr>
        <vertAlign val="subscript"/>
        <sz val="10"/>
        <rFont val="Arial"/>
        <family val="2"/>
      </rPr>
      <t xml:space="preserve">2
</t>
    </r>
    <r>
      <rPr>
        <sz val="10"/>
        <rFont val="Arial"/>
        <family val="2"/>
      </rPr>
      <t>per stage</t>
    </r>
  </si>
  <si>
    <t>Tonnes</t>
  </si>
  <si>
    <r>
      <t>Indirect emission from purchased electricity (tonnes CO</t>
    </r>
    <r>
      <rPr>
        <vertAlign val="subscript"/>
        <sz val="10"/>
        <rFont val="Arial"/>
        <family val="2"/>
      </rPr>
      <t>2</t>
    </r>
    <r>
      <rPr>
        <sz val="10"/>
        <rFont val="Arial"/>
        <family val="2"/>
      </rPr>
      <t>)</t>
    </r>
  </si>
  <si>
    <r>
      <t>Indirect emission from imported clinker (tonnes CO</t>
    </r>
    <r>
      <rPr>
        <vertAlign val="subscript"/>
        <sz val="10"/>
        <rFont val="Arial"/>
        <family val="2"/>
      </rPr>
      <t>2</t>
    </r>
    <r>
      <rPr>
        <sz val="10"/>
        <rFont val="Arial"/>
        <family val="2"/>
      </rPr>
      <t>)</t>
    </r>
  </si>
  <si>
    <r>
      <t>Scope 2: Indirect CO</t>
    </r>
    <r>
      <rPr>
        <b/>
        <vertAlign val="subscript"/>
        <sz val="10"/>
        <rFont val="Arial"/>
        <family val="2"/>
      </rPr>
      <t>2</t>
    </r>
    <r>
      <rPr>
        <b/>
        <sz val="10"/>
        <rFont val="Arial"/>
        <family val="2"/>
      </rPr>
      <t xml:space="preserve"> emissions</t>
    </r>
  </si>
  <si>
    <r>
      <t>Typical density (g/cm3) at 15</t>
    </r>
    <r>
      <rPr>
        <vertAlign val="superscript"/>
        <sz val="10"/>
        <rFont val="Arial"/>
        <family val="2"/>
      </rPr>
      <t>0</t>
    </r>
    <r>
      <rPr>
        <sz val="10"/>
        <rFont val="Arial"/>
        <family val="0"/>
      </rPr>
      <t>C</t>
    </r>
  </si>
  <si>
    <r>
      <t>Scope1: Direct CO</t>
    </r>
    <r>
      <rPr>
        <b/>
        <vertAlign val="subscript"/>
        <sz val="10"/>
        <rFont val="Arial"/>
        <family val="2"/>
      </rPr>
      <t>2</t>
    </r>
    <r>
      <rPr>
        <b/>
        <sz val="10"/>
        <rFont val="Arial"/>
        <family val="2"/>
      </rPr>
      <t xml:space="preserve"> emissions </t>
    </r>
  </si>
  <si>
    <r>
      <t>Table1: State-wise default CO</t>
    </r>
    <r>
      <rPr>
        <b/>
        <vertAlign val="subscript"/>
        <sz val="10"/>
        <rFont val="Arial"/>
        <family val="2"/>
      </rPr>
      <t>2</t>
    </r>
    <r>
      <rPr>
        <b/>
        <sz val="10"/>
        <rFont val="Arial"/>
        <family val="2"/>
      </rPr>
      <t xml:space="preserve"> emission factor for clinker and CO</t>
    </r>
    <r>
      <rPr>
        <b/>
        <vertAlign val="subscript"/>
        <sz val="10"/>
        <rFont val="Arial"/>
        <family val="2"/>
      </rPr>
      <t>2</t>
    </r>
    <r>
      <rPr>
        <b/>
        <sz val="10"/>
        <rFont val="Arial"/>
        <family val="2"/>
      </rPr>
      <t xml:space="preserve"> emission factor for CKD </t>
    </r>
  </si>
  <si>
    <t>0.0286GJ/kg</t>
  </si>
  <si>
    <t>0.03023GJ/kg</t>
  </si>
  <si>
    <r>
      <t>2.8114 kgCO</t>
    </r>
    <r>
      <rPr>
        <vertAlign val="subscript"/>
        <sz val="10"/>
        <rFont val="Arial"/>
        <family val="2"/>
      </rPr>
      <t>2</t>
    </r>
    <r>
      <rPr>
        <sz val="10"/>
        <rFont val="Arial"/>
        <family val="2"/>
      </rPr>
      <t>/kg</t>
    </r>
  </si>
  <si>
    <r>
      <t>2.8576 kg CO</t>
    </r>
    <r>
      <rPr>
        <vertAlign val="subscript"/>
        <sz val="10"/>
        <rFont val="Arial"/>
        <family val="2"/>
      </rPr>
      <t>2</t>
    </r>
    <r>
      <rPr>
        <sz val="10"/>
        <rFont val="Arial"/>
        <family val="2"/>
      </rPr>
      <t>/kg</t>
    </r>
  </si>
  <si>
    <r>
      <t>Kg CO</t>
    </r>
    <r>
      <rPr>
        <b/>
        <vertAlign val="subscript"/>
        <sz val="10"/>
        <rFont val="Arial"/>
        <family val="2"/>
      </rPr>
      <t>2</t>
    </r>
    <r>
      <rPr>
        <b/>
        <sz val="10"/>
        <rFont val="Arial"/>
        <family val="2"/>
      </rPr>
      <t>/litre</t>
    </r>
  </si>
  <si>
    <t>Table4: Grid specific emission factors for the different grids.</t>
  </si>
  <si>
    <r>
      <t>CO</t>
    </r>
    <r>
      <rPr>
        <b/>
        <vertAlign val="subscript"/>
        <sz val="10"/>
        <rFont val="Arial"/>
        <family val="2"/>
      </rPr>
      <t>2</t>
    </r>
    <r>
      <rPr>
        <b/>
        <sz val="10"/>
        <rFont val="Arial"/>
        <family val="2"/>
      </rPr>
      <t xml:space="preserve"> emissions in (kg)</t>
    </r>
  </si>
  <si>
    <r>
      <t>CO</t>
    </r>
    <r>
      <rPr>
        <b/>
        <vertAlign val="subscript"/>
        <sz val="10"/>
        <rFont val="Arial"/>
        <family val="2"/>
      </rPr>
      <t>2</t>
    </r>
    <r>
      <rPr>
        <b/>
        <sz val="10"/>
        <rFont val="Arial"/>
        <family val="2"/>
      </rPr>
      <t xml:space="preserve"> emissions (tonnes) </t>
    </r>
  </si>
  <si>
    <r>
      <t>CO</t>
    </r>
    <r>
      <rPr>
        <b/>
        <vertAlign val="subscript"/>
        <sz val="10"/>
        <rFont val="Arial"/>
        <family val="2"/>
      </rPr>
      <t>2</t>
    </r>
    <r>
      <rPr>
        <b/>
        <sz val="10"/>
        <rFont val="Arial"/>
        <family val="2"/>
      </rPr>
      <t xml:space="preserve"> emission factor                (grams CO</t>
    </r>
    <r>
      <rPr>
        <b/>
        <vertAlign val="subscript"/>
        <sz val="10"/>
        <rFont val="Arial"/>
        <family val="2"/>
      </rPr>
      <t>2</t>
    </r>
    <r>
      <rPr>
        <b/>
        <sz val="10"/>
        <rFont val="Arial"/>
        <family val="2"/>
      </rPr>
      <t>/ kWh)</t>
    </r>
  </si>
  <si>
    <r>
      <t>SO</t>
    </r>
    <r>
      <rPr>
        <b/>
        <vertAlign val="subscript"/>
        <sz val="10"/>
        <rFont val="Arial"/>
        <family val="2"/>
      </rPr>
      <t>2</t>
    </r>
    <r>
      <rPr>
        <b/>
        <sz val="10"/>
        <rFont val="Arial"/>
        <family val="2"/>
      </rPr>
      <t xml:space="preserve"> emission factor                           (kg SO</t>
    </r>
    <r>
      <rPr>
        <b/>
        <vertAlign val="subscript"/>
        <sz val="10"/>
        <rFont val="Arial"/>
        <family val="2"/>
      </rPr>
      <t>2</t>
    </r>
    <r>
      <rPr>
        <b/>
        <sz val="10"/>
        <rFont val="Arial"/>
        <family val="2"/>
      </rPr>
      <t xml:space="preserve"> / tonne)</t>
    </r>
  </si>
  <si>
    <r>
      <t>SO</t>
    </r>
    <r>
      <rPr>
        <b/>
        <vertAlign val="subscript"/>
        <sz val="10"/>
        <rFont val="Arial"/>
        <family val="2"/>
      </rPr>
      <t>2</t>
    </r>
    <r>
      <rPr>
        <b/>
        <sz val="10"/>
        <rFont val="Arial"/>
        <family val="2"/>
      </rPr>
      <t xml:space="preserve"> emissions (tonnes)</t>
    </r>
  </si>
  <si>
    <r>
      <t>CO</t>
    </r>
    <r>
      <rPr>
        <vertAlign val="subscript"/>
        <sz val="10"/>
        <rFont val="Arial"/>
        <family val="2"/>
      </rPr>
      <t>2</t>
    </r>
    <r>
      <rPr>
        <sz val="10"/>
        <rFont val="Arial"/>
        <family val="0"/>
      </rPr>
      <t xml:space="preserve"> emission factor for clinker</t>
    </r>
  </si>
  <si>
    <r>
      <t>(kg CO</t>
    </r>
    <r>
      <rPr>
        <vertAlign val="subscript"/>
        <sz val="10"/>
        <rFont val="Arial"/>
        <family val="2"/>
      </rPr>
      <t>2</t>
    </r>
    <r>
      <rPr>
        <sz val="10"/>
        <rFont val="Arial"/>
        <family val="0"/>
      </rPr>
      <t>/ t clinker)</t>
    </r>
  </si>
  <si>
    <r>
      <t>CO</t>
    </r>
    <r>
      <rPr>
        <vertAlign val="subscript"/>
        <sz val="10"/>
        <rFont val="Arial"/>
        <family val="2"/>
      </rPr>
      <t>2</t>
    </r>
    <r>
      <rPr>
        <sz val="10"/>
        <rFont val="Arial"/>
        <family val="0"/>
      </rPr>
      <t xml:space="preserve"> emission factor for CKD</t>
    </r>
  </si>
  <si>
    <r>
      <t>(kg CO</t>
    </r>
    <r>
      <rPr>
        <vertAlign val="subscript"/>
        <sz val="10"/>
        <rFont val="Arial"/>
        <family val="2"/>
      </rPr>
      <t>2</t>
    </r>
    <r>
      <rPr>
        <sz val="10"/>
        <rFont val="Arial"/>
        <family val="0"/>
      </rPr>
      <t>/tonne CKD lost)</t>
    </r>
  </si>
  <si>
    <t>Control (%)</t>
  </si>
  <si>
    <t>Equity Share (%)</t>
  </si>
  <si>
    <t>Facility</t>
  </si>
  <si>
    <t>0 or 100%</t>
  </si>
  <si>
    <t>Scope 1    for control</t>
  </si>
  <si>
    <t>Production of cement</t>
  </si>
  <si>
    <t>Total for company</t>
  </si>
  <si>
    <r>
      <t>CO</t>
    </r>
    <r>
      <rPr>
        <b/>
        <vertAlign val="subscript"/>
        <sz val="10"/>
        <rFont val="Arial"/>
        <family val="2"/>
      </rPr>
      <t>2</t>
    </r>
    <r>
      <rPr>
        <b/>
        <sz val="10"/>
        <rFont val="Arial"/>
        <family val="2"/>
      </rPr>
      <t xml:space="preserve"> emission factor</t>
    </r>
  </si>
  <si>
    <r>
      <t>Unit of CO</t>
    </r>
    <r>
      <rPr>
        <b/>
        <vertAlign val="subscript"/>
        <sz val="10"/>
        <rFont val="Arial"/>
        <family val="2"/>
      </rPr>
      <t>2</t>
    </r>
    <r>
      <rPr>
        <b/>
        <sz val="10"/>
        <rFont val="Arial"/>
        <family val="2"/>
      </rPr>
      <t xml:space="preserve"> emission factor</t>
    </r>
  </si>
  <si>
    <r>
      <t>CO</t>
    </r>
    <r>
      <rPr>
        <b/>
        <vertAlign val="subscript"/>
        <sz val="10"/>
        <rFont val="Arial"/>
        <family val="2"/>
      </rPr>
      <t>2</t>
    </r>
    <r>
      <rPr>
        <b/>
        <sz val="10"/>
        <rFont val="Arial"/>
        <family val="2"/>
      </rPr>
      <t xml:space="preserve"> emissions  (kg)</t>
    </r>
  </si>
  <si>
    <r>
      <t>Indirect CO</t>
    </r>
    <r>
      <rPr>
        <b/>
        <vertAlign val="subscript"/>
        <sz val="10"/>
        <rFont val="Arial"/>
        <family val="2"/>
      </rPr>
      <t>2</t>
    </r>
    <r>
      <rPr>
        <b/>
        <sz val="10"/>
        <rFont val="Arial"/>
        <family val="2"/>
      </rPr>
      <t xml:space="preserve"> emissions (tonnes)</t>
    </r>
  </si>
  <si>
    <t xml:space="preserve">emission factors to be taken from the worksheet " Default emission factor" depending upon the </t>
  </si>
  <si>
    <t>10. Summary inventory for facility</t>
  </si>
  <si>
    <t>End report time</t>
  </si>
  <si>
    <t>Start report time</t>
  </si>
  <si>
    <r>
      <t>This sheet calculates the indirect CO</t>
    </r>
    <r>
      <rPr>
        <vertAlign val="subscript"/>
        <sz val="10"/>
        <rFont val="Arial"/>
        <family val="2"/>
      </rPr>
      <t>2</t>
    </r>
    <r>
      <rPr>
        <sz val="10"/>
        <rFont val="Arial"/>
        <family val="0"/>
      </rPr>
      <t xml:space="preserve"> emissions accruing from the electricity purchased from the grid.</t>
    </r>
  </si>
  <si>
    <r>
      <t>This sheet calculates the SO</t>
    </r>
    <r>
      <rPr>
        <vertAlign val="subscript"/>
        <sz val="10"/>
        <rFont val="Arial"/>
        <family val="2"/>
      </rPr>
      <t>2</t>
    </r>
    <r>
      <rPr>
        <sz val="10"/>
        <rFont val="Arial"/>
        <family val="0"/>
      </rPr>
      <t xml:space="preserve"> emission from the cement process (raw materials) and fuel combustion.</t>
    </r>
  </si>
  <si>
    <r>
      <t>CaCO</t>
    </r>
    <r>
      <rPr>
        <vertAlign val="subscript"/>
        <sz val="10"/>
        <rFont val="Arial"/>
        <family val="2"/>
      </rPr>
      <t>3</t>
    </r>
  </si>
  <si>
    <r>
      <t>MgCO</t>
    </r>
    <r>
      <rPr>
        <vertAlign val="subscript"/>
        <sz val="10"/>
        <rFont val="Arial"/>
        <family val="2"/>
      </rPr>
      <t>3</t>
    </r>
  </si>
  <si>
    <r>
      <t>CO</t>
    </r>
    <r>
      <rPr>
        <vertAlign val="subscript"/>
        <sz val="10"/>
        <rFont val="Arial"/>
        <family val="2"/>
      </rPr>
      <t>2</t>
    </r>
  </si>
  <si>
    <r>
      <t>Absolute CO</t>
    </r>
    <r>
      <rPr>
        <b/>
        <vertAlign val="subscript"/>
        <sz val="10"/>
        <rFont val="Arial"/>
        <family val="2"/>
      </rPr>
      <t>2</t>
    </r>
    <r>
      <rPr>
        <b/>
        <sz val="10"/>
        <rFont val="Arial"/>
        <family val="2"/>
      </rPr>
      <t xml:space="preserve"> emissions</t>
    </r>
  </si>
  <si>
    <r>
      <t>Uncorrected CO</t>
    </r>
    <r>
      <rPr>
        <vertAlign val="subscript"/>
        <sz val="10"/>
        <rFont val="Arial"/>
        <family val="2"/>
      </rPr>
      <t>2</t>
    </r>
    <r>
      <rPr>
        <sz val="10"/>
        <rFont val="Arial"/>
        <family val="0"/>
      </rPr>
      <t xml:space="preserve"> emissions, based on CaO- and MgO content of clinker</t>
    </r>
  </si>
  <si>
    <r>
      <t>Specific CO</t>
    </r>
    <r>
      <rPr>
        <b/>
        <vertAlign val="subscript"/>
        <sz val="10"/>
        <rFont val="Arial"/>
        <family val="2"/>
      </rPr>
      <t>2</t>
    </r>
    <r>
      <rPr>
        <b/>
        <sz val="10"/>
        <rFont val="Arial"/>
        <family val="2"/>
      </rPr>
      <t xml:space="preserve"> emissions per ton of clinker</t>
    </r>
  </si>
  <si>
    <r>
      <t>Specific CO</t>
    </r>
    <r>
      <rPr>
        <b/>
        <vertAlign val="subscript"/>
        <sz val="10"/>
        <rFont val="Arial"/>
        <family val="2"/>
      </rPr>
      <t>2</t>
    </r>
    <r>
      <rPr>
        <b/>
        <sz val="10"/>
        <rFont val="Arial"/>
        <family val="2"/>
      </rPr>
      <t xml:space="preserve"> emissions factor of CKD</t>
    </r>
  </si>
  <si>
    <r>
      <t>[t CO</t>
    </r>
    <r>
      <rPr>
        <vertAlign val="subscript"/>
        <sz val="10"/>
        <rFont val="Arial"/>
        <family val="2"/>
      </rPr>
      <t>2</t>
    </r>
    <r>
      <rPr>
        <sz val="10"/>
        <rFont val="Arial"/>
        <family val="0"/>
      </rPr>
      <t>/t CKD]</t>
    </r>
  </si>
  <si>
    <r>
      <t>{kg CO</t>
    </r>
    <r>
      <rPr>
        <vertAlign val="subscript"/>
        <sz val="10"/>
        <rFont val="Arial"/>
        <family val="2"/>
      </rPr>
      <t>2</t>
    </r>
    <r>
      <rPr>
        <sz val="10"/>
        <rFont val="Arial"/>
        <family val="0"/>
      </rPr>
      <t>/t CKD}</t>
    </r>
  </si>
  <si>
    <t xml:space="preserve">Quantity of fuel burned </t>
  </si>
  <si>
    <t xml:space="preserve">Litre </t>
  </si>
  <si>
    <t>Total direct emission (tonnes)</t>
  </si>
  <si>
    <r>
      <t>Sum SO</t>
    </r>
    <r>
      <rPr>
        <b/>
        <vertAlign val="subscript"/>
        <sz val="10"/>
        <rFont val="Arial"/>
        <family val="2"/>
      </rPr>
      <t>2</t>
    </r>
    <r>
      <rPr>
        <b/>
        <sz val="10"/>
        <rFont val="Arial"/>
        <family val="2"/>
      </rPr>
      <t xml:space="preserve"> emissions from different mobile sources (tonnes)</t>
    </r>
  </si>
  <si>
    <r>
      <t xml:space="preserve"> Sum SO</t>
    </r>
    <r>
      <rPr>
        <b/>
        <vertAlign val="subscript"/>
        <sz val="10"/>
        <rFont val="Arial"/>
        <family val="2"/>
      </rPr>
      <t>2</t>
    </r>
    <r>
      <rPr>
        <b/>
        <sz val="10"/>
        <rFont val="Arial"/>
        <family val="2"/>
      </rPr>
      <t xml:space="preserve"> emission from stationary fuel combustion (tonnes): </t>
    </r>
  </si>
  <si>
    <t>Diesel (LSDO)</t>
  </si>
  <si>
    <t>Non-coking coal</t>
  </si>
  <si>
    <t>Net Calorfic Value (GJ/ Tonne)</t>
  </si>
  <si>
    <t>Carbon emission factor (kg C/ GJ)</t>
  </si>
  <si>
    <t>Country</t>
  </si>
  <si>
    <t>Molecular weights</t>
  </si>
  <si>
    <t>g/mol</t>
  </si>
  <si>
    <t>CaO</t>
  </si>
  <si>
    <t>MgO</t>
  </si>
  <si>
    <t>Clinker produced</t>
  </si>
  <si>
    <t>CaO content (incl. free lime)</t>
  </si>
  <si>
    <t>[%]</t>
  </si>
  <si>
    <t>MgO content</t>
  </si>
  <si>
    <t>CaO amount</t>
  </si>
  <si>
    <t>MgO amount</t>
  </si>
  <si>
    <t>(add data for clinkers # 3 - n, as appropriate)</t>
  </si>
  <si>
    <t>Total clinker produced</t>
  </si>
  <si>
    <t>Average CaO content (incl. free lime)</t>
  </si>
  <si>
    <t>Average MgO content</t>
  </si>
  <si>
    <t>Total CaO amount</t>
  </si>
  <si>
    <t>Total MgO amount</t>
  </si>
  <si>
    <t>CaO content</t>
  </si>
  <si>
    <t>(add data for raw materials and fuels # 3 - n, as appropriate)</t>
  </si>
  <si>
    <t>Total raw material consumed</t>
  </si>
  <si>
    <t>Average CaO content</t>
  </si>
  <si>
    <t>Correction for imports of CaO and MgO via raw materials etc.</t>
  </si>
  <si>
    <t>[kg CO2/t cli]</t>
  </si>
  <si>
    <t xml:space="preserve">OPC </t>
  </si>
  <si>
    <t>PSC</t>
  </si>
  <si>
    <t xml:space="preserve">Others </t>
  </si>
  <si>
    <t>Clinker import</t>
  </si>
  <si>
    <t>PPC</t>
  </si>
  <si>
    <t>Total cement production</t>
  </si>
  <si>
    <t>%</t>
  </si>
  <si>
    <t>Clinker to Cement Ratio (%)</t>
  </si>
  <si>
    <t>Auto calculated value:</t>
  </si>
  <si>
    <t>Cement-Based Methodology</t>
  </si>
  <si>
    <t>A</t>
  </si>
  <si>
    <t>B</t>
  </si>
  <si>
    <t>C</t>
  </si>
  <si>
    <t>D</t>
  </si>
  <si>
    <t>E</t>
  </si>
  <si>
    <t>Clinker-Based Methodology</t>
  </si>
  <si>
    <t>(A*B)/1000+(C*D)/1000)</t>
  </si>
  <si>
    <t>Emission factor, uncorrected</t>
  </si>
  <si>
    <t xml:space="preserve">Emission factor, corrected for CaO- and MgO imports 
</t>
  </si>
  <si>
    <t>Degree of calcination of CKD</t>
  </si>
  <si>
    <t>F</t>
  </si>
  <si>
    <t>G</t>
  </si>
  <si>
    <t>Tonne of Raw Material per Tonne of Clinker</t>
  </si>
  <si>
    <t>Constant</t>
  </si>
  <si>
    <t>Clinker to Cement Ratio (%) - 100% portland output</t>
  </si>
  <si>
    <t>Explanations:</t>
  </si>
  <si>
    <r>
      <t>Carbon Dioxide Emissions Factor for CKD 
(kg CO</t>
    </r>
    <r>
      <rPr>
        <b/>
        <vertAlign val="subscript"/>
        <sz val="10"/>
        <rFont val="Arial"/>
        <family val="2"/>
      </rPr>
      <t>2</t>
    </r>
    <r>
      <rPr>
        <b/>
        <sz val="10"/>
        <rFont val="Arial"/>
        <family val="2"/>
      </rPr>
      <t>/tonnes CKD lost)</t>
    </r>
  </si>
  <si>
    <t xml:space="preserve">Companies can estimate direct process emissions from the calcination of raw materials by either of the following methods:  </t>
  </si>
  <si>
    <t>Clinker to Cement Ratio (%) - Portland Slag cement</t>
  </si>
  <si>
    <t>User entry: Source / fuel description</t>
  </si>
  <si>
    <t>User entry: Fuel use / emission factor values</t>
  </si>
  <si>
    <t>User entry: Physical units</t>
  </si>
  <si>
    <t>Colour code:</t>
  </si>
  <si>
    <r>
      <t>Default direct Emissions Factor for clinker
(kg CO</t>
    </r>
    <r>
      <rPr>
        <b/>
        <vertAlign val="subscript"/>
        <sz val="10"/>
        <rFont val="Arial"/>
        <family val="2"/>
      </rPr>
      <t>2</t>
    </r>
    <r>
      <rPr>
        <b/>
        <sz val="10"/>
        <rFont val="Arial"/>
        <family val="2"/>
      </rPr>
      <t>/tonnes clinker produced)</t>
    </r>
  </si>
  <si>
    <t>CKD lost</t>
  </si>
  <si>
    <t>Contact person at plant and designation</t>
  </si>
  <si>
    <t xml:space="preserve">Plant address </t>
  </si>
  <si>
    <t>Email address</t>
  </si>
  <si>
    <t>Telephone nos</t>
  </si>
  <si>
    <t>Number of kilns at the location</t>
  </si>
  <si>
    <t>General plant information</t>
  </si>
  <si>
    <t>Name of the facility</t>
  </si>
  <si>
    <t xml:space="preserve">Brief description of the inventory limits of the facility </t>
  </si>
  <si>
    <t xml:space="preserve">Quarry/Mining </t>
  </si>
  <si>
    <t>Area</t>
  </si>
  <si>
    <t>Limestone Crushing</t>
  </si>
  <si>
    <t xml:space="preserve">Pyro-processing (kiln) </t>
  </si>
  <si>
    <t>Cement grinding</t>
  </si>
  <si>
    <t>Packing</t>
  </si>
  <si>
    <t xml:space="preserve">Company owned mining equipment </t>
  </si>
  <si>
    <t>On-site power generation</t>
  </si>
  <si>
    <t>On-site (including colony)transporation with company owned vehicles (cars/buses/jeeps/trucks etc)</t>
  </si>
  <si>
    <t xml:space="preserve">Other areas as appropriate </t>
  </si>
  <si>
    <t>Raw material prepartion (Raw mills, blending, storage of raw materials and fuels)</t>
  </si>
  <si>
    <t xml:space="preserve">Yes/No </t>
  </si>
  <si>
    <t xml:space="preserve">Spreadsheets for calculating GHG emissions from cement manufacturing facility </t>
  </si>
  <si>
    <t>The various spreadsheets given in this tool would facilitate calculation of GHG emissions from a cement manufacturting plant. These worksheets should be used after studying in detail The Greenhouse Gas Protocol - The Corporate Accounting and Reporting Standard published by WRI/WBCSD that gives in detail the GHG accounting and reporting principles and other details like setting operational boundries etc.The tool has following worksheets:</t>
  </si>
  <si>
    <t>Stream description</t>
  </si>
  <si>
    <t xml:space="preserve">Worksheet for calculating : </t>
  </si>
  <si>
    <t xml:space="preserve">should be reported in scope 2 as indirect emissions. </t>
  </si>
  <si>
    <t>Notes:</t>
  </si>
  <si>
    <t xml:space="preserve">1. The emissions associated with the consumption of the purchased electricity </t>
  </si>
  <si>
    <t xml:space="preserve">2. Use the grid specific emission factor for the purchased power. Grid specific </t>
  </si>
  <si>
    <t xml:space="preserve">Grid </t>
  </si>
  <si>
    <t xml:space="preserve">States covered </t>
  </si>
  <si>
    <t xml:space="preserve">location of the plant </t>
  </si>
  <si>
    <t xml:space="preserve">Nothern Grid </t>
  </si>
  <si>
    <t>Haryana, Himachal Pradesh, Punjab</t>
  </si>
  <si>
    <t>Jammu &amp; Kashmir, Rajasthan, Uttaranchal</t>
  </si>
  <si>
    <t>Uttar Pradesh, Delhi</t>
  </si>
  <si>
    <t>Western Grid</t>
  </si>
  <si>
    <t>Gujarat, Madhya Pradesh, Maharashtra</t>
  </si>
  <si>
    <t>Goa, Chattisgarh</t>
  </si>
  <si>
    <t>Southern Grid</t>
  </si>
  <si>
    <t>Andhra Pradesh, Karnataka, Kereala,</t>
  </si>
  <si>
    <t xml:space="preserve">Tamil Nadu </t>
  </si>
  <si>
    <t xml:space="preserve">Eastern Grid </t>
  </si>
  <si>
    <t>Bihar, Orissa, West Bengal,</t>
  </si>
  <si>
    <t>Jharkhand</t>
  </si>
  <si>
    <t xml:space="preserve">North Eastern Grid </t>
  </si>
  <si>
    <t>Arunachal Pardesh, Assam, Manipur,</t>
  </si>
  <si>
    <t>Meghalaya, Mizoram, Nagaland</t>
  </si>
  <si>
    <t>Tripura</t>
  </si>
  <si>
    <t xml:space="preserve">C </t>
  </si>
  <si>
    <t>Unit used to measure quantitiy of fuel use</t>
  </si>
  <si>
    <t>Oxidized carbon fraction</t>
  </si>
  <si>
    <t>Natural gas</t>
  </si>
  <si>
    <t>Source description</t>
  </si>
  <si>
    <t>Fuel type</t>
  </si>
  <si>
    <t>Worksheet for calculating:</t>
  </si>
  <si>
    <t>as direct emissions from stationary sources.</t>
  </si>
  <si>
    <t>Fossil Fuel type</t>
  </si>
  <si>
    <t xml:space="preserve">Direct emissions from fossil fuel combustion </t>
  </si>
  <si>
    <t xml:space="preserve">1. The direct emissions associated with stationary combustion should be reported in Scope 1 </t>
  </si>
  <si>
    <t xml:space="preserve">2. All fossil fuels used in kiln, precalcinator, DG sets etc to be entered as separate entries in the above calculation table </t>
  </si>
  <si>
    <t>Diesel</t>
  </si>
  <si>
    <t>Litre</t>
  </si>
  <si>
    <t xml:space="preserve">Trucks </t>
  </si>
  <si>
    <t>Cars</t>
  </si>
  <si>
    <t>Dumpers</t>
  </si>
  <si>
    <t xml:space="preserve">Loaders </t>
  </si>
  <si>
    <t xml:space="preserve">Other sources </t>
  </si>
  <si>
    <t xml:space="preserve">Direct emissions from combustion of biomass based fuels </t>
  </si>
  <si>
    <t xml:space="preserve">biomass fuels to be reported separately </t>
  </si>
  <si>
    <t xml:space="preserve">Example: Kiln </t>
  </si>
  <si>
    <t>Example: Kiln</t>
  </si>
  <si>
    <t>Coal</t>
  </si>
  <si>
    <t>Gasoline / petrol</t>
  </si>
  <si>
    <t>Kerosene</t>
  </si>
  <si>
    <t>Jet Fuel</t>
  </si>
  <si>
    <t>70.72 (EIA)</t>
  </si>
  <si>
    <t>Aviation gasoline</t>
  </si>
  <si>
    <t>69.11 (EIA)</t>
  </si>
  <si>
    <t>LPG</t>
  </si>
  <si>
    <t>Propane</t>
  </si>
  <si>
    <t>62.99 (EIA)</t>
  </si>
  <si>
    <t>Anthracite</t>
  </si>
  <si>
    <t>Bituminous coal</t>
  </si>
  <si>
    <t>Sub-bituminous coal</t>
  </si>
  <si>
    <t>Lignite</t>
  </si>
  <si>
    <t>Lubricants</t>
  </si>
  <si>
    <t>100.44 (EIA)</t>
  </si>
  <si>
    <t>(Derived)</t>
  </si>
  <si>
    <t>Typical density</t>
  </si>
  <si>
    <t>GJ/tonne</t>
  </si>
  <si>
    <t>Distillate fuel oil No.1</t>
  </si>
  <si>
    <t>Distillate fuel oil No.2</t>
  </si>
  <si>
    <t>Residual Fuel oil#4</t>
  </si>
  <si>
    <t>Residual Fuel oil#5</t>
  </si>
  <si>
    <t>Residual Fuel oil#6</t>
  </si>
  <si>
    <t>Butane</t>
  </si>
  <si>
    <t>Wood, wood waste</t>
  </si>
  <si>
    <t>Conversion Factors</t>
  </si>
  <si>
    <t>Mass</t>
  </si>
  <si>
    <t>1 pound (lb)</t>
  </si>
  <si>
    <t>453.6 grams (g)</t>
  </si>
  <si>
    <t>0.4536 kilograms (kg)</t>
  </si>
  <si>
    <t>0.0004536 metric tons (tonne)</t>
  </si>
  <si>
    <t>1 kilogram (kg)</t>
  </si>
  <si>
    <t>2.205 pounds (lb)</t>
  </si>
  <si>
    <t>1 short ton (ton)</t>
  </si>
  <si>
    <t>2'000 pounds (lb)</t>
  </si>
  <si>
    <t>907.2 kilograms (kg)</t>
  </si>
  <si>
    <t>1 metric ton</t>
  </si>
  <si>
    <t>2'205 pounds (lb)</t>
  </si>
  <si>
    <t>1'000 kilograms (kg)</t>
  </si>
  <si>
    <t>1.1023 short tons (tons)</t>
  </si>
  <si>
    <t>Volume</t>
  </si>
  <si>
    <t>7.4805 gallons (gal)</t>
  </si>
  <si>
    <t>0.1781 barrel (bbl)</t>
  </si>
  <si>
    <t>28.32 liters (L)</t>
  </si>
  <si>
    <t>1 gallon (gal)</t>
  </si>
  <si>
    <t>0.0238 barrel (bbl)</t>
  </si>
  <si>
    <t>3.785 liters (L)</t>
  </si>
  <si>
    <t>1 barrel (bbl)</t>
  </si>
  <si>
    <t>42 gallons (gal)</t>
  </si>
  <si>
    <t>158.99 liters (L)</t>
  </si>
  <si>
    <t>1 litre (L)</t>
  </si>
  <si>
    <t>0.2642 gallons (gal)</t>
  </si>
  <si>
    <t>6.2897 barrels (bbl)</t>
  </si>
  <si>
    <t>264.2 gallons (gal)</t>
  </si>
  <si>
    <t>1'000 liters (L)</t>
  </si>
  <si>
    <t>Energy</t>
  </si>
  <si>
    <t>1 kilowatt hour (kWh)</t>
  </si>
  <si>
    <t>3412 Btu (btu)</t>
  </si>
  <si>
    <t>3'600 kilojoules (KJ)</t>
  </si>
  <si>
    <t>1 megajoule (MJ)</t>
  </si>
  <si>
    <t>0.001 gigajoules (GJ)</t>
  </si>
  <si>
    <t>1 gigajoule (GJ)</t>
  </si>
  <si>
    <t>0.9478 million Btu (million btu)</t>
  </si>
  <si>
    <t>277.8 kilowatt hours (kWh)</t>
  </si>
  <si>
    <t>1 Btu (btu)</t>
  </si>
  <si>
    <t>1'055 joules (J)</t>
  </si>
  <si>
    <t xml:space="preserve">Source:  1. USEPA report No. EPA-600/R-00-052, June 2000, </t>
  </si>
  <si>
    <t>Higher heating value</t>
  </si>
  <si>
    <t>Carbon, % by weight</t>
  </si>
  <si>
    <t>(GJ/litre)                             if not otherwise mentioned</t>
  </si>
  <si>
    <t>(gram/cubic centimeter)</t>
  </si>
  <si>
    <t>Distillate fuel oil No.4</t>
  </si>
  <si>
    <t>Residual fuel oil No.5</t>
  </si>
  <si>
    <t>Residual fuel oil No.6</t>
  </si>
  <si>
    <t>28.607 GJ/tonne</t>
  </si>
  <si>
    <t>30.23 - 32.63 GJ/tonne</t>
  </si>
  <si>
    <t>0.58 (liquid)</t>
  </si>
  <si>
    <t>0.51 (liquid)</t>
  </si>
  <si>
    <t>Coke</t>
  </si>
  <si>
    <t>29.51 GJ/tonne</t>
  </si>
  <si>
    <t>0.03911 GJ/cubic meter</t>
  </si>
  <si>
    <t>69.4 wt% C (92.5 wt% CH4)</t>
  </si>
  <si>
    <t>To calculate LHV use these equations:</t>
  </si>
  <si>
    <t>LHV = HHV x 0.95    for solid/liquid fuels and</t>
  </si>
  <si>
    <t>LHV = HHV x 0.90    for gaseous fuels</t>
  </si>
  <si>
    <t xml:space="preserve">            Estimation Methodologies for the Oil &amp; Gas Industry (Pilot Test Version), 2001</t>
  </si>
  <si>
    <t xml:space="preserve">Source: Values derived from, American Petroleum Institute (API), Compendium of Greenhouse Gas Emissions </t>
  </si>
  <si>
    <r>
      <t>Scope3: Indirect CO</t>
    </r>
    <r>
      <rPr>
        <b/>
        <vertAlign val="subscript"/>
        <sz val="14"/>
        <color indexed="10"/>
        <rFont val="Arial"/>
        <family val="2"/>
      </rPr>
      <t>2</t>
    </r>
    <r>
      <rPr>
        <b/>
        <sz val="14"/>
        <color indexed="10"/>
        <rFont val="Arial"/>
        <family val="2"/>
      </rPr>
      <t xml:space="preserve"> emissions due to clinker imported by the plant</t>
    </r>
  </si>
  <si>
    <r>
      <t>Scope 3: Indirect CO</t>
    </r>
    <r>
      <rPr>
        <b/>
        <vertAlign val="subscript"/>
        <sz val="10"/>
        <rFont val="Arial"/>
        <family val="2"/>
      </rPr>
      <t>2</t>
    </r>
    <r>
      <rPr>
        <b/>
        <sz val="10"/>
        <rFont val="Arial"/>
        <family val="2"/>
      </rPr>
      <t xml:space="preserve"> emissions</t>
    </r>
  </si>
  <si>
    <r>
      <t>Total direct emissions (tonnes CO</t>
    </r>
    <r>
      <rPr>
        <b/>
        <vertAlign val="subscript"/>
        <sz val="10"/>
        <rFont val="Arial"/>
        <family val="2"/>
      </rPr>
      <t>2</t>
    </r>
    <r>
      <rPr>
        <b/>
        <sz val="10"/>
        <rFont val="Arial"/>
        <family val="2"/>
      </rPr>
      <t>)</t>
    </r>
  </si>
  <si>
    <t>13. Energy content</t>
  </si>
  <si>
    <t>14. Conversion factors</t>
  </si>
  <si>
    <t>Start report date</t>
  </si>
  <si>
    <t>End report date</t>
  </si>
  <si>
    <t>Step 1a</t>
  </si>
  <si>
    <t>Step 1b</t>
  </si>
  <si>
    <t>Step 1a: Plant name and facility location</t>
  </si>
  <si>
    <t>Step 1b: Describe the operational boundries of the facility</t>
  </si>
  <si>
    <t xml:space="preserve">Step 1c: Any other additional information </t>
  </si>
  <si>
    <t xml:space="preserve">Step 2: Operations that are included in the facility boundry for inventorisation (Mention Yes/No)  </t>
  </si>
  <si>
    <t>Step 4: Production details</t>
  </si>
  <si>
    <t>Step 3: Kilns and reporting time details</t>
  </si>
  <si>
    <t>Step 1: Clinker production and composition</t>
  </si>
  <si>
    <t>Step 2: Input of CaO and MgO into kiln via raw materials,if any</t>
  </si>
  <si>
    <r>
      <t>Step 3: CO</t>
    </r>
    <r>
      <rPr>
        <b/>
        <vertAlign val="subscript"/>
        <sz val="10"/>
        <rFont val="Arial"/>
        <family val="2"/>
      </rPr>
      <t>2</t>
    </r>
    <r>
      <rPr>
        <b/>
        <sz val="10"/>
        <rFont val="Arial"/>
        <family val="2"/>
      </rPr>
      <t xml:space="preserve"> emissions from raw material calcination</t>
    </r>
  </si>
  <si>
    <t xml:space="preserve">Step 3a: Actual dust emission (average) or Dust emission norms specified for your plant (in mg/Nm3) </t>
  </si>
  <si>
    <t>Step 3b: Average clinker production factor for your plant (Nm3/kg clinker)</t>
  </si>
  <si>
    <t>Step 3c: Calculate dust emissions per kg clinker produced (mg dust released/kg clinker)</t>
  </si>
  <si>
    <t>Step 3d: Calculate dust emissions (tonnes of dust )</t>
  </si>
  <si>
    <t>Step 1</t>
  </si>
  <si>
    <t>Step 2</t>
  </si>
  <si>
    <t>Step 3</t>
  </si>
  <si>
    <t>Step 1c</t>
  </si>
  <si>
    <t>Step 2a</t>
  </si>
  <si>
    <t>Step 2b</t>
  </si>
  <si>
    <t>Step 2c</t>
  </si>
  <si>
    <t>Step 2d</t>
  </si>
  <si>
    <t>Step 2e</t>
  </si>
  <si>
    <t xml:space="preserve">WORKSHEET: To Determine Direct Gross Carbon Dioxide Emissions from Cement Production </t>
  </si>
  <si>
    <t>Step 4</t>
  </si>
  <si>
    <t>Step 5</t>
  </si>
  <si>
    <t xml:space="preserve">WORKSHEET: To Determine Direct Gross Carbon Dioxide Emissions from Cement Production  </t>
  </si>
  <si>
    <t>Step 6</t>
  </si>
  <si>
    <t>Step 7</t>
  </si>
  <si>
    <t>Step 8</t>
  </si>
  <si>
    <t>Fossil Fuel Type</t>
  </si>
  <si>
    <t>Step 3a</t>
  </si>
  <si>
    <t>Step 3b</t>
  </si>
  <si>
    <t>Step 3c</t>
  </si>
  <si>
    <t>Step 3d</t>
  </si>
  <si>
    <t>Step 3e</t>
  </si>
  <si>
    <t>Step 4: Total direct SO2 emissions from from process, stationary, and mobile sources</t>
  </si>
  <si>
    <t>Step 1a: Clinker # 1</t>
  </si>
  <si>
    <t>Step 1b: Clinker # 2</t>
  </si>
  <si>
    <t>Step 1c: Total clinker</t>
  </si>
  <si>
    <t>Step 2a: Raw material # 1</t>
  </si>
  <si>
    <t>Step 2b: Raw material # 2</t>
  </si>
  <si>
    <t>Step 2c: Total of raw materials</t>
  </si>
  <si>
    <t>Step 5a</t>
  </si>
  <si>
    <t>Step 9</t>
  </si>
  <si>
    <t>Step 5b</t>
  </si>
  <si>
    <t>Step 5c</t>
  </si>
  <si>
    <t>Step 5d</t>
  </si>
  <si>
    <t>A X B</t>
  </si>
  <si>
    <r>
      <t>Default Values (</t>
    </r>
    <r>
      <rPr>
        <i/>
        <u val="single"/>
        <sz val="10"/>
        <rFont val="Arial"/>
        <family val="2"/>
      </rPr>
      <t>to be used if plant specific values are not available)</t>
    </r>
  </si>
  <si>
    <t>Step 10</t>
  </si>
  <si>
    <t>Step 11</t>
  </si>
  <si>
    <t>Step 12</t>
  </si>
  <si>
    <t>I</t>
  </si>
  <si>
    <t>Imported clinker (tonnes)</t>
  </si>
  <si>
    <t>Total clinker produced in the facility</t>
  </si>
  <si>
    <t>Clinker export</t>
  </si>
  <si>
    <r>
      <t>Carbon Dioxide Emissions Factor 
(tonne CO</t>
    </r>
    <r>
      <rPr>
        <b/>
        <vertAlign val="subscript"/>
        <sz val="10"/>
        <rFont val="Arial"/>
        <family val="2"/>
      </rPr>
      <t>2</t>
    </r>
    <r>
      <rPr>
        <b/>
        <sz val="10"/>
        <rFont val="Arial"/>
        <family val="2"/>
      </rPr>
      <t>/tonne clinker produced)</t>
    </r>
  </si>
  <si>
    <t>Clinker used for cement production (tonnes)</t>
  </si>
  <si>
    <t>Total clinker used for cement production (tonnes)</t>
  </si>
  <si>
    <t>Exported clinker (tonnes)</t>
  </si>
  <si>
    <t>No</t>
  </si>
  <si>
    <t>Raw material consumed (Kiln feed)</t>
  </si>
  <si>
    <t>Raw material consumed (Coal ash)</t>
  </si>
  <si>
    <r>
      <t>Step 1: Direct SO</t>
    </r>
    <r>
      <rPr>
        <b/>
        <vertAlign val="subscript"/>
        <sz val="12"/>
        <rFont val="Arial"/>
        <family val="2"/>
      </rPr>
      <t xml:space="preserve">2 </t>
    </r>
    <r>
      <rPr>
        <b/>
        <sz val="12"/>
        <rFont val="Arial"/>
        <family val="2"/>
      </rPr>
      <t>emission from the process (measured value from kiln stack)</t>
    </r>
  </si>
  <si>
    <r>
      <t>Step 2: Direct SO</t>
    </r>
    <r>
      <rPr>
        <b/>
        <vertAlign val="subscript"/>
        <sz val="12"/>
        <rFont val="Arial"/>
        <family val="2"/>
      </rPr>
      <t xml:space="preserve">2 </t>
    </r>
    <r>
      <rPr>
        <b/>
        <sz val="12"/>
        <rFont val="Arial"/>
        <family val="2"/>
      </rPr>
      <t>emissions from stationary fuel combustion (from non-kiln sources)</t>
    </r>
  </si>
  <si>
    <t>Customized emission factors for solid fuel combustion</t>
  </si>
  <si>
    <t>Yes</t>
  </si>
  <si>
    <t xml:space="preserve">Total quantity of fuel burned </t>
  </si>
  <si>
    <t>Unit of net calorific value</t>
  </si>
  <si>
    <t xml:space="preserve">Average net calorific value           </t>
  </si>
  <si>
    <t>GJ</t>
  </si>
  <si>
    <t>tonnes</t>
  </si>
  <si>
    <t xml:space="preserve"> Quantity of fuel used                 in energy</t>
  </si>
  <si>
    <t>Unit of quantityof fuel usedin energy</t>
  </si>
  <si>
    <r>
      <t>CO</t>
    </r>
    <r>
      <rPr>
        <b/>
        <vertAlign val="subscript"/>
        <sz val="10"/>
        <rFont val="Arial"/>
        <family val="2"/>
      </rPr>
      <t>2</t>
    </r>
    <r>
      <rPr>
        <b/>
        <sz val="10"/>
        <rFont val="Arial"/>
        <family val="2"/>
      </rPr>
      <t xml:space="preserve"> Combustion Emission Factor </t>
    </r>
  </si>
  <si>
    <t>litre</t>
  </si>
  <si>
    <t>GJ/litre</t>
  </si>
  <si>
    <t>GJ/tonnes</t>
  </si>
  <si>
    <t>GL/tonnes</t>
  </si>
  <si>
    <r>
      <t>kg CO</t>
    </r>
    <r>
      <rPr>
        <vertAlign val="subscript"/>
        <sz val="10"/>
        <rFont val="Arial"/>
        <family val="2"/>
      </rPr>
      <t>2</t>
    </r>
    <r>
      <rPr>
        <sz val="10"/>
        <rFont val="Arial"/>
        <family val="0"/>
      </rPr>
      <t>/GJ</t>
    </r>
  </si>
  <si>
    <t>Method 1:  Emission calculated based on actual fuel consumption</t>
  </si>
  <si>
    <t>Method 2:  Emission calculated based on distance travel</t>
  </si>
  <si>
    <r>
      <t>CO</t>
    </r>
    <r>
      <rPr>
        <b/>
        <vertAlign val="subscript"/>
        <sz val="9"/>
        <rFont val="Arial"/>
        <family val="2"/>
      </rPr>
      <t>2</t>
    </r>
    <r>
      <rPr>
        <b/>
        <sz val="9"/>
        <rFont val="Arial"/>
        <family val="2"/>
      </rPr>
      <t xml:space="preserve"> emission factor</t>
    </r>
  </si>
  <si>
    <t>Total emissions</t>
  </si>
  <si>
    <t>Transport description</t>
  </si>
  <si>
    <t>Kilometer run</t>
  </si>
  <si>
    <t>metric tonnes</t>
  </si>
  <si>
    <r>
      <t>kg CO</t>
    </r>
    <r>
      <rPr>
        <vertAlign val="subscript"/>
        <sz val="10"/>
        <rFont val="Arial"/>
        <family val="2"/>
      </rPr>
      <t>2</t>
    </r>
    <r>
      <rPr>
        <sz val="10"/>
        <rFont val="Arial"/>
        <family val="0"/>
      </rPr>
      <t>/km</t>
    </r>
  </si>
  <si>
    <t xml:space="preserve">    on http://www.ghgprotocol.org/standard/tools.htm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</si>
</sst>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 numFmtId="174" formatCode="0.0%"/>
    <numFmt numFmtId="175" formatCode="_(* #,##0.0000_);_(* \(#,##0.0000\);_(* &quot;-&quot;????_);_(@_)"/>
    <numFmt numFmtId="176" formatCode="0.0000"/>
    <numFmt numFmtId="177" formatCode="0.00&quot; *&quot;"/>
    <numFmt numFmtId="178" formatCode="#,##0.000"/>
    <numFmt numFmtId="179" formatCode="0.0"/>
    <numFmt numFmtId="180" formatCode="0.000"/>
    <numFmt numFmtId="181" formatCode="_(* #,##0.0_);_(* \(#,##0.0\);_(* &quot;-&quot;_);_(@_)"/>
    <numFmt numFmtId="182" formatCode="_(* #,##0.00_);_(* \(#,##0.00\);_(* &quot;-&quot;_);_(@_)"/>
    <numFmt numFmtId="183" formatCode="_(* #,##0.000_);_(* \(#,##0.000\);_(* &quot;-&quot;_);_(@_)"/>
    <numFmt numFmtId="184" formatCode="_(* #,##0.0000_);_(* \(#,##0.0000\);_(* &quot;-&quot;_);_(@_)"/>
    <numFmt numFmtId="185" formatCode="0.00000"/>
    <numFmt numFmtId="186" formatCode="_(* #,##0.0_);_(* \(#,##0.0\);_(* &quot;-&quot;??_);_(@_)"/>
    <numFmt numFmtId="187" formatCode="#,##0_)"/>
    <numFmt numFmtId="188" formatCode="###0.00_)"/>
    <numFmt numFmtId="189" formatCode="0.0_W"/>
    <numFmt numFmtId="190" formatCode="_ * #,##0.00_ ;_ * \-#,##0.00_ ;_ * &quot;-&quot;??_ ;_ @_ "/>
    <numFmt numFmtId="191" formatCode="_ * #,##0_ ;_ * \-#,##0_ ;_ * &quot;-&quot;_ ;_ @_ "/>
    <numFmt numFmtId="192" formatCode="_ &quot;SFr.&quot;\ * #,##0.00_ ;_ &quot;SFr.&quot;\ * \-#,##0.00_ ;_ &quot;SFr.&quot;\ * &quot;-&quot;??_ ;_ @_ "/>
    <numFmt numFmtId="193" formatCode="_ &quot;SFr.&quot;\ * #,##0_ ;_ &quot;SFr.&quot;\ * \-#,##0_ ;_ &quot;SFr.&quot;\ * &quot;-&quot;_ ;_ @_ "/>
    <numFmt numFmtId="194" formatCode="0.00000000"/>
    <numFmt numFmtId="195" formatCode="0.0000000"/>
    <numFmt numFmtId="196" formatCode="0.000000"/>
    <numFmt numFmtId="197" formatCode="&quot;+/-&quot;0.0%"/>
    <numFmt numFmtId="198" formatCode="0.000000000"/>
    <numFmt numFmtId="199" formatCode="0.0000000000"/>
    <numFmt numFmtId="200" formatCode="[$-409]dddd\,\ mmmm\ dd\,\ yyyy"/>
    <numFmt numFmtId="201" formatCode="&quot;Yes&quot;;&quot;Yes&quot;;&quot;No&quot;"/>
    <numFmt numFmtId="202" formatCode="&quot;True&quot;;&quot;True&quot;;&quot;False&quot;"/>
    <numFmt numFmtId="203" formatCode="&quot;On&quot;;&quot;On&quot;;&quot;Off&quot;"/>
    <numFmt numFmtId="204" formatCode="[$€-2]\ #,##0.00_);[Red]\([$€-2]\ #,##0.00\)"/>
    <numFmt numFmtId="205" formatCode="mm/dd/yy"/>
    <numFmt numFmtId="206" formatCode="#,##0.0\ &quot;l/100km&quot;"/>
    <numFmt numFmtId="207" formatCode="[$-409]mmm\-yy;@"/>
    <numFmt numFmtId="208" formatCode="&quot;SFr.&quot;\ #,##0;&quot;SFr.&quot;\ \-#,##0"/>
    <numFmt numFmtId="209" formatCode="&quot;SFr.&quot;\ #,##0;[Red]&quot;SFr.&quot;\ \-#,##0"/>
    <numFmt numFmtId="210" formatCode="&quot;SFr.&quot;\ #,##0.00;&quot;SFr.&quot;\ \-#,##0.00"/>
    <numFmt numFmtId="211" formatCode="&quot;SFr.&quot;\ #,##0.00;[Red]&quot;SFr.&quot;\ \-#,##0.00"/>
    <numFmt numFmtId="212" formatCode="#,##0\ &quot;F&quot;;\-#,##0\ &quot;F&quot;"/>
    <numFmt numFmtId="213" formatCode="#,##0\ &quot;F&quot;;[Red]\-#,##0\ &quot;F&quot;"/>
    <numFmt numFmtId="214" formatCode="#,##0.00\ &quot;F&quot;;\-#,##0.00\ &quot;F&quot;"/>
    <numFmt numFmtId="215" formatCode="#,##0.00\ &quot;F&quot;;[Red]\-#,##0.00\ &quot;F&quot;"/>
    <numFmt numFmtId="216" formatCode="_-* #,##0\ &quot;F&quot;_-;\-* #,##0\ &quot;F&quot;_-;_-* &quot;-&quot;\ &quot;F&quot;_-;_-@_-"/>
    <numFmt numFmtId="217" formatCode="_-* #,##0\ _F_-;\-* #,##0\ _F_-;_-* &quot;-&quot;\ _F_-;_-@_-"/>
    <numFmt numFmtId="218" formatCode="_-* #,##0.00\ &quot;F&quot;_-;\-* #,##0.00\ &quot;F&quot;_-;_-* &quot;-&quot;??\ &quot;F&quot;_-;_-@_-"/>
    <numFmt numFmtId="219" formatCode="_-* #,##0.00\ _F_-;\-* #,##0.00\ _F_-;_-* &quot;-&quot;??\ _F_-;_-@_-"/>
    <numFmt numFmtId="220" formatCode="0\.0"/>
    <numFmt numFmtId="221" formatCode="0.0\.0"/>
    <numFmt numFmtId="222" formatCode="&quot;SFr.&quot;\ #,##0.0"/>
    <numFmt numFmtId="223" formatCode="0.000\ &quot;t/m3&quot;"/>
  </numFmts>
  <fonts count="65">
    <font>
      <sz val="10"/>
      <name val="Arial"/>
      <family val="0"/>
    </font>
    <font>
      <sz val="14"/>
      <name val="Arial"/>
      <family val="2"/>
    </font>
    <font>
      <b/>
      <sz val="14"/>
      <name val="Arial"/>
      <family val="2"/>
    </font>
    <font>
      <b/>
      <sz val="10"/>
      <name val="Arial"/>
      <family val="2"/>
    </font>
    <font>
      <sz val="10"/>
      <color indexed="43"/>
      <name val="Arial"/>
      <family val="2"/>
    </font>
    <font>
      <u val="single"/>
      <sz val="7.5"/>
      <color indexed="12"/>
      <name val="Arial"/>
      <family val="0"/>
    </font>
    <font>
      <u val="single"/>
      <sz val="7.5"/>
      <color indexed="36"/>
      <name val="Arial"/>
      <family val="0"/>
    </font>
    <font>
      <strike/>
      <sz val="10"/>
      <name val="Arial"/>
      <family val="0"/>
    </font>
    <font>
      <sz val="8"/>
      <name val="Arial"/>
      <family val="2"/>
    </font>
    <font>
      <b/>
      <sz val="12"/>
      <name val="Arial"/>
      <family val="2"/>
    </font>
    <font>
      <sz val="10"/>
      <color indexed="47"/>
      <name val="Arial"/>
      <family val="2"/>
    </font>
    <font>
      <sz val="10"/>
      <color indexed="9"/>
      <name val="Arial"/>
      <family val="2"/>
    </font>
    <font>
      <b/>
      <sz val="8"/>
      <name val="Arial"/>
      <family val="2"/>
    </font>
    <font>
      <b/>
      <vertAlign val="subscript"/>
      <sz val="10"/>
      <name val="Arial"/>
      <family val="2"/>
    </font>
    <font>
      <b/>
      <u val="single"/>
      <sz val="11"/>
      <name val="Arrus BT"/>
      <family val="0"/>
    </font>
    <font>
      <sz val="11"/>
      <name val="Arial"/>
      <family val="2"/>
    </font>
    <font>
      <b/>
      <sz val="8"/>
      <color indexed="9"/>
      <name val="Arial"/>
      <family val="2"/>
    </font>
    <font>
      <sz val="8"/>
      <color indexed="9"/>
      <name val="Arial"/>
      <family val="2"/>
    </font>
    <font>
      <i/>
      <sz val="8"/>
      <name val="Arial"/>
      <family val="2"/>
    </font>
    <font>
      <vertAlign val="subscript"/>
      <sz val="10"/>
      <name val="Arial"/>
      <family val="2"/>
    </font>
    <font>
      <sz val="9"/>
      <name val="Arial"/>
      <family val="2"/>
    </font>
    <font>
      <b/>
      <sz val="10"/>
      <color indexed="9"/>
      <name val="Arial"/>
      <family val="2"/>
    </font>
    <font>
      <sz val="12"/>
      <name val="Arial"/>
      <family val="2"/>
    </font>
    <font>
      <b/>
      <sz val="11"/>
      <name val="Arial"/>
      <family val="2"/>
    </font>
    <font>
      <sz val="8"/>
      <name val="Tahoma"/>
      <family val="0"/>
    </font>
    <font>
      <b/>
      <u val="single"/>
      <sz val="10"/>
      <name val="Arial"/>
      <family val="2"/>
    </font>
    <font>
      <b/>
      <sz val="9"/>
      <color indexed="9"/>
      <name val="Arial"/>
      <family val="2"/>
    </font>
    <font>
      <sz val="9"/>
      <color indexed="9"/>
      <name val="Arial"/>
      <family val="2"/>
    </font>
    <font>
      <b/>
      <sz val="8"/>
      <name val="Tahoma"/>
      <family val="0"/>
    </font>
    <font>
      <vertAlign val="subscript"/>
      <sz val="12"/>
      <name val="Arial"/>
      <family val="2"/>
    </font>
    <font>
      <b/>
      <vertAlign val="subscript"/>
      <sz val="8"/>
      <name val="Tahoma"/>
      <family val="2"/>
    </font>
    <font>
      <sz val="12"/>
      <name val="Helv"/>
      <family val="0"/>
    </font>
    <font>
      <b/>
      <sz val="12"/>
      <name val="Helv"/>
      <family val="0"/>
    </font>
    <font>
      <sz val="9"/>
      <name val="Helv"/>
      <family val="0"/>
    </font>
    <font>
      <vertAlign val="superscript"/>
      <sz val="12"/>
      <name val="Helv"/>
      <family val="0"/>
    </font>
    <font>
      <sz val="10"/>
      <name val="Helv"/>
      <family val="0"/>
    </font>
    <font>
      <b/>
      <sz val="18"/>
      <name val="Arial"/>
      <family val="0"/>
    </font>
    <font>
      <b/>
      <sz val="9"/>
      <name val="Helv"/>
      <family val="0"/>
    </font>
    <font>
      <sz val="8.5"/>
      <name val="Helv"/>
      <family val="0"/>
    </font>
    <font>
      <b/>
      <sz val="10"/>
      <name val="Helv"/>
      <family val="0"/>
    </font>
    <font>
      <sz val="8"/>
      <name val="Helv"/>
      <family val="0"/>
    </font>
    <font>
      <b/>
      <sz val="14"/>
      <name val="Helv"/>
      <family val="0"/>
    </font>
    <font>
      <b/>
      <sz val="16"/>
      <color indexed="10"/>
      <name val="Arial"/>
      <family val="2"/>
    </font>
    <font>
      <sz val="10"/>
      <name val="MS Sans Serif"/>
      <family val="0"/>
    </font>
    <font>
      <b/>
      <u val="single"/>
      <sz val="16"/>
      <name val="Arial"/>
      <family val="2"/>
    </font>
    <font>
      <sz val="16"/>
      <name val="Arial"/>
      <family val="2"/>
    </font>
    <font>
      <i/>
      <sz val="11"/>
      <name val="Arial"/>
      <family val="2"/>
    </font>
    <font>
      <vertAlign val="superscript"/>
      <sz val="10"/>
      <name val="Arial"/>
      <family val="2"/>
    </font>
    <font>
      <b/>
      <vertAlign val="subscript"/>
      <sz val="12"/>
      <name val="Arial"/>
      <family val="2"/>
    </font>
    <font>
      <b/>
      <vertAlign val="subscript"/>
      <sz val="16"/>
      <color indexed="10"/>
      <name val="Arial"/>
      <family val="2"/>
    </font>
    <font>
      <b/>
      <sz val="14"/>
      <color indexed="10"/>
      <name val="Arial"/>
      <family val="2"/>
    </font>
    <font>
      <b/>
      <vertAlign val="subscript"/>
      <sz val="14"/>
      <color indexed="10"/>
      <name val="Arial"/>
      <family val="2"/>
    </font>
    <font>
      <i/>
      <u val="single"/>
      <sz val="10"/>
      <name val="Arial"/>
      <family val="2"/>
    </font>
    <font>
      <b/>
      <i/>
      <sz val="12"/>
      <name val="Arial"/>
      <family val="2"/>
    </font>
    <font>
      <vertAlign val="subscript"/>
      <sz val="10"/>
      <color indexed="9"/>
      <name val="Arial"/>
      <family val="2"/>
    </font>
    <font>
      <b/>
      <sz val="10"/>
      <color indexed="10"/>
      <name val="Arial"/>
      <family val="2"/>
    </font>
    <font>
      <sz val="10"/>
      <color indexed="8"/>
      <name val="Arial"/>
      <family val="2"/>
    </font>
    <font>
      <b/>
      <sz val="9"/>
      <name val="Arial"/>
      <family val="2"/>
    </font>
    <font>
      <b/>
      <vertAlign val="subscript"/>
      <sz val="9"/>
      <name val="Arial"/>
      <family val="2"/>
    </font>
    <font>
      <sz val="8"/>
      <color indexed="8"/>
      <name val="Arial"/>
      <family val="2"/>
    </font>
    <font>
      <sz val="9"/>
      <color indexed="8"/>
      <name val="Arial"/>
      <family val="2"/>
    </font>
    <font>
      <b/>
      <vertAlign val="superscript"/>
      <sz val="10"/>
      <name val="Arial"/>
      <family val="2"/>
    </font>
    <font>
      <b/>
      <sz val="12"/>
      <name val="Times New Roman"/>
      <family val="1"/>
    </font>
    <font>
      <sz val="12"/>
      <name val="Times New Roman"/>
      <family val="1"/>
    </font>
    <font>
      <i/>
      <sz val="14"/>
      <name val="Arial"/>
      <family val="2"/>
    </font>
  </fonts>
  <fills count="14">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71">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style="thin"/>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style="medium"/>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medium"/>
    </border>
    <border>
      <left>
        <color indexed="63"/>
      </left>
      <right>
        <color indexed="63"/>
      </right>
      <top style="thin"/>
      <bottom>
        <color indexed="63"/>
      </bottom>
    </border>
    <border>
      <left style="medium"/>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style="medium"/>
      <bottom style="thin"/>
    </border>
    <border>
      <left style="medium"/>
      <right style="thin"/>
      <top>
        <color indexed="63"/>
      </top>
      <bottom style="medium"/>
    </border>
    <border>
      <left>
        <color indexed="63"/>
      </left>
      <right>
        <color indexed="63"/>
      </right>
      <top style="thick"/>
      <bottom style="thick"/>
    </border>
    <border>
      <left style="thin">
        <color indexed="22"/>
      </left>
      <right>
        <color indexed="63"/>
      </right>
      <top style="thick"/>
      <bottom style="thick"/>
    </border>
    <border>
      <left>
        <color indexed="63"/>
      </left>
      <right style="medium"/>
      <top style="thin"/>
      <bottom style="thin"/>
    </border>
    <border>
      <left>
        <color indexed="63"/>
      </left>
      <right style="thin"/>
      <top style="medium"/>
      <bottom>
        <color indexed="63"/>
      </bottom>
    </border>
    <border>
      <left style="medium"/>
      <right>
        <color indexed="63"/>
      </right>
      <top style="thin"/>
      <bottom>
        <color indexed="63"/>
      </bottom>
    </border>
    <border>
      <left style="thin"/>
      <right style="medium"/>
      <top>
        <color indexed="63"/>
      </top>
      <bottom>
        <color indexed="63"/>
      </bottom>
    </border>
    <border>
      <left style="medium"/>
      <right style="thin"/>
      <top style="thin"/>
      <bottom>
        <color indexed="63"/>
      </bottom>
    </border>
    <border>
      <left>
        <color indexed="63"/>
      </left>
      <right style="medium"/>
      <top style="thin"/>
      <bottom>
        <color indexed="63"/>
      </bottom>
    </border>
    <border>
      <left style="thin"/>
      <right>
        <color indexed="63"/>
      </right>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0" fontId="3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3" fontId="33" fillId="0" borderId="1" applyAlignment="0">
      <protection/>
    </xf>
    <xf numFmtId="187" fontId="33" fillId="0" borderId="1">
      <alignment horizontal="right" vertical="center"/>
      <protection/>
    </xf>
    <xf numFmtId="49" fontId="34" fillId="0" borderId="1">
      <alignment horizontal="left" vertical="center"/>
      <protection/>
    </xf>
    <xf numFmtId="188" fontId="35" fillId="0" borderId="1" applyNumberFormat="0" applyFill="0">
      <alignment horizontal="right"/>
      <protection/>
    </xf>
    <xf numFmtId="189" fontId="35"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0" borderId="1">
      <alignment horizontal="left"/>
      <protection/>
    </xf>
    <xf numFmtId="0" fontId="37" fillId="0" borderId="2">
      <alignment horizontal="right" vertical="center"/>
      <protection/>
    </xf>
    <xf numFmtId="0" fontId="38" fillId="0" borderId="1">
      <alignment horizontal="left" vertical="center"/>
      <protection/>
    </xf>
    <xf numFmtId="0" fontId="35" fillId="0" borderId="1">
      <alignment horizontal="left" vertical="center"/>
      <protection/>
    </xf>
    <xf numFmtId="0" fontId="39" fillId="0" borderId="1">
      <alignment horizontal="left"/>
      <protection/>
    </xf>
    <xf numFmtId="0" fontId="39" fillId="2" borderId="0">
      <alignment horizontal="centerContinuous" wrapText="1"/>
      <protection/>
    </xf>
    <xf numFmtId="49" fontId="39" fillId="2" borderId="3">
      <alignment horizontal="left" vertical="center"/>
      <protection/>
    </xf>
    <xf numFmtId="0" fontId="39" fillId="2" borderId="0">
      <alignment horizontal="centerContinuous" vertical="center" wrapText="1"/>
      <protection/>
    </xf>
    <xf numFmtId="0" fontId="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3" fontId="33" fillId="0" borderId="0">
      <alignment horizontal="left" vertical="center"/>
      <protection/>
    </xf>
    <xf numFmtId="0" fontId="31" fillId="0" borderId="0">
      <alignment horizontal="left" vertical="center"/>
      <protection/>
    </xf>
    <xf numFmtId="0" fontId="40" fillId="0" borderId="0">
      <alignment horizontal="right"/>
      <protection/>
    </xf>
    <xf numFmtId="49" fontId="40" fillId="0" borderId="0">
      <alignment horizontal="center"/>
      <protection/>
    </xf>
    <xf numFmtId="0" fontId="34" fillId="0" borderId="0">
      <alignment horizontal="right"/>
      <protection/>
    </xf>
    <xf numFmtId="0" fontId="40" fillId="0" borderId="0">
      <alignment horizontal="left"/>
      <protection/>
    </xf>
    <xf numFmtId="0" fontId="43" fillId="0" borderId="0">
      <alignment/>
      <protection/>
    </xf>
    <xf numFmtId="49" fontId="33" fillId="0" borderId="0">
      <alignment horizontal="left" vertical="center"/>
      <protection/>
    </xf>
    <xf numFmtId="49" fontId="34" fillId="0" borderId="1">
      <alignment horizontal="left" vertical="center"/>
      <protection/>
    </xf>
    <xf numFmtId="49" fontId="31" fillId="0" borderId="1" applyFill="0">
      <alignment horizontal="left" vertical="center"/>
      <protection/>
    </xf>
    <xf numFmtId="49" fontId="34" fillId="0" borderId="1">
      <alignment horizontal="left"/>
      <protection/>
    </xf>
    <xf numFmtId="188" fontId="33" fillId="0" borderId="0" applyNumberFormat="0">
      <alignment horizontal="right"/>
      <protection/>
    </xf>
    <xf numFmtId="0" fontId="37" fillId="3" borderId="0">
      <alignment horizontal="centerContinuous" vertical="center" wrapText="1"/>
      <protection/>
    </xf>
    <xf numFmtId="0" fontId="37" fillId="0" borderId="4">
      <alignment horizontal="left" vertical="center"/>
      <protection/>
    </xf>
    <xf numFmtId="0" fontId="41" fillId="0" borderId="0">
      <alignment horizontal="left" vertical="top"/>
      <protection/>
    </xf>
    <xf numFmtId="0" fontId="39" fillId="0" borderId="0">
      <alignment horizontal="left"/>
      <protection/>
    </xf>
    <xf numFmtId="0" fontId="32" fillId="0" borderId="0">
      <alignment horizontal="left"/>
      <protection/>
    </xf>
    <xf numFmtId="0" fontId="35" fillId="0" borderId="0">
      <alignment horizontal="left"/>
      <protection/>
    </xf>
    <xf numFmtId="0" fontId="41" fillId="0" borderId="0">
      <alignment horizontal="left" vertical="top"/>
      <protection/>
    </xf>
    <xf numFmtId="0" fontId="32" fillId="0" borderId="0">
      <alignment horizontal="left"/>
      <protection/>
    </xf>
    <xf numFmtId="0" fontId="35" fillId="0" borderId="0">
      <alignment horizontal="left"/>
      <protection/>
    </xf>
    <xf numFmtId="0" fontId="0" fillId="0" borderId="5" applyNumberFormat="0" applyFont="0" applyFill="0" applyAlignment="0" applyProtection="0"/>
    <xf numFmtId="49" fontId="33" fillId="0" borderId="1">
      <alignment horizontal="left"/>
      <protection/>
    </xf>
    <xf numFmtId="0" fontId="37" fillId="0" borderId="2">
      <alignment horizontal="left"/>
      <protection/>
    </xf>
    <xf numFmtId="0" fontId="39" fillId="0" borderId="0">
      <alignment horizontal="left" vertical="center"/>
      <protection/>
    </xf>
    <xf numFmtId="49" fontId="40" fillId="0" borderId="1">
      <alignment horizontal="left"/>
      <protection/>
    </xf>
  </cellStyleXfs>
  <cellXfs count="974">
    <xf numFmtId="0" fontId="0" fillId="0" borderId="0" xfId="0" applyAlignment="1">
      <alignment/>
    </xf>
    <xf numFmtId="0" fontId="0" fillId="4" borderId="0" xfId="0" applyFill="1" applyAlignment="1">
      <alignment/>
    </xf>
    <xf numFmtId="0" fontId="0" fillId="5" borderId="0" xfId="0" applyFill="1" applyBorder="1" applyAlignment="1">
      <alignment/>
    </xf>
    <xf numFmtId="0" fontId="0" fillId="5" borderId="6" xfId="0" applyFill="1" applyBorder="1" applyAlignment="1">
      <alignment/>
    </xf>
    <xf numFmtId="0" fontId="0" fillId="5" borderId="0" xfId="0" applyFill="1" applyBorder="1" applyAlignment="1">
      <alignment wrapText="1"/>
    </xf>
    <xf numFmtId="0" fontId="3" fillId="4" borderId="0" xfId="0" applyFont="1" applyFill="1" applyAlignment="1">
      <alignment/>
    </xf>
    <xf numFmtId="0" fontId="3" fillId="5" borderId="0" xfId="0" applyFont="1" applyFill="1" applyAlignment="1">
      <alignment/>
    </xf>
    <xf numFmtId="0" fontId="3" fillId="5" borderId="7" xfId="0" applyFont="1" applyFill="1" applyBorder="1" applyAlignment="1">
      <alignment/>
    </xf>
    <xf numFmtId="0" fontId="3" fillId="5" borderId="8" xfId="0" applyFont="1" applyFill="1" applyBorder="1" applyAlignment="1">
      <alignment/>
    </xf>
    <xf numFmtId="0" fontId="3" fillId="5" borderId="9"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wrapText="1"/>
    </xf>
    <xf numFmtId="0" fontId="0" fillId="5" borderId="14" xfId="0" applyFill="1" applyBorder="1" applyAlignment="1">
      <alignment wrapText="1"/>
    </xf>
    <xf numFmtId="0" fontId="0" fillId="5" borderId="15" xfId="0" applyFill="1" applyBorder="1" applyAlignment="1">
      <alignment wrapText="1"/>
    </xf>
    <xf numFmtId="0" fontId="0" fillId="5" borderId="16" xfId="0" applyFill="1" applyBorder="1" applyAlignment="1">
      <alignment/>
    </xf>
    <xf numFmtId="0" fontId="0" fillId="5" borderId="10" xfId="0" applyFill="1" applyBorder="1" applyAlignment="1">
      <alignment wrapText="1"/>
    </xf>
    <xf numFmtId="0" fontId="0" fillId="5" borderId="11" xfId="0" applyFill="1" applyBorder="1" applyAlignment="1">
      <alignment wrapText="1"/>
    </xf>
    <xf numFmtId="0" fontId="0" fillId="5" borderId="10" xfId="0" applyFill="1" applyBorder="1" applyAlignment="1">
      <alignment vertical="center" wrapText="1"/>
    </xf>
    <xf numFmtId="0" fontId="0" fillId="5" borderId="10" xfId="0" applyFill="1" applyBorder="1" applyAlignment="1">
      <alignment vertical="center"/>
    </xf>
    <xf numFmtId="2" fontId="3" fillId="5" borderId="17" xfId="0" applyNumberFormat="1" applyFont="1" applyFill="1" applyBorder="1" applyAlignment="1" applyProtection="1">
      <alignment horizontal="center" vertical="center" wrapText="1"/>
      <protection/>
    </xf>
    <xf numFmtId="2" fontId="0" fillId="5" borderId="0" xfId="0" applyNumberFormat="1" applyFill="1" applyBorder="1" applyAlignment="1" applyProtection="1">
      <alignment horizontal="left" vertical="center"/>
      <protection/>
    </xf>
    <xf numFmtId="2" fontId="0" fillId="5" borderId="11" xfId="0" applyNumberFormat="1" applyFill="1" applyBorder="1" applyAlignment="1" applyProtection="1">
      <alignment horizontal="left" vertical="center"/>
      <protection/>
    </xf>
    <xf numFmtId="2" fontId="0" fillId="6" borderId="17" xfId="47" applyNumberFormat="1" applyFont="1" applyFill="1" applyBorder="1" applyAlignment="1" applyProtection="1">
      <alignment horizontal="center"/>
      <protection locked="0"/>
    </xf>
    <xf numFmtId="0" fontId="9" fillId="0" borderId="0" xfId="0" applyFont="1" applyAlignment="1" applyProtection="1">
      <alignment/>
      <protection locked="0"/>
    </xf>
    <xf numFmtId="0" fontId="0" fillId="0" borderId="0" xfId="0" applyAlignment="1" applyProtection="1">
      <alignment/>
      <protection locked="0"/>
    </xf>
    <xf numFmtId="3"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42" fillId="0" borderId="0" xfId="0" applyFont="1" applyFill="1" applyBorder="1" applyAlignment="1" applyProtection="1">
      <alignment vertical="center"/>
      <protection locked="0"/>
    </xf>
    <xf numFmtId="3" fontId="0" fillId="0" borderId="0" xfId="0" applyNumberFormat="1" applyFont="1" applyFill="1" applyBorder="1" applyAlignment="1" applyProtection="1">
      <alignment horizontal="left" wrapText="1"/>
      <protection locked="0"/>
    </xf>
    <xf numFmtId="2" fontId="10" fillId="7" borderId="18" xfId="0" applyNumberFormat="1" applyFont="1" applyFill="1" applyBorder="1" applyAlignment="1" applyProtection="1">
      <alignment/>
      <protection locked="0"/>
    </xf>
    <xf numFmtId="0" fontId="1" fillId="0" borderId="0" xfId="0" applyFont="1" applyFill="1" applyBorder="1" applyAlignment="1" applyProtection="1">
      <alignment vertical="center"/>
      <protection locked="0"/>
    </xf>
    <xf numFmtId="0" fontId="0" fillId="0" borderId="0" xfId="0" applyFill="1" applyBorder="1" applyAlignment="1" applyProtection="1">
      <alignment horizontal="left"/>
      <protection locked="0"/>
    </xf>
    <xf numFmtId="0" fontId="10" fillId="0" borderId="0" xfId="0" applyFont="1" applyFill="1" applyBorder="1" applyAlignment="1" applyProtection="1">
      <alignment/>
      <protection locked="0"/>
    </xf>
    <xf numFmtId="0" fontId="0" fillId="0" borderId="0" xfId="0"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0" fillId="4" borderId="0" xfId="0" applyFill="1" applyBorder="1" applyAlignment="1" applyProtection="1">
      <alignment/>
      <protection locked="0"/>
    </xf>
    <xf numFmtId="0" fontId="0" fillId="0" borderId="0" xfId="0" applyFill="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3" fillId="8" borderId="19" xfId="0" applyFont="1" applyFill="1" applyBorder="1" applyAlignment="1" applyProtection="1">
      <alignment vertical="center"/>
      <protection locked="0"/>
    </xf>
    <xf numFmtId="0" fontId="0" fillId="8" borderId="20" xfId="0" applyFill="1" applyBorder="1" applyAlignment="1" applyProtection="1">
      <alignment vertical="center"/>
      <protection locked="0"/>
    </xf>
    <xf numFmtId="0" fontId="0" fillId="8" borderId="21" xfId="0"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5" borderId="19" xfId="0" applyFont="1"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5" borderId="20" xfId="0"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0" fillId="5" borderId="23" xfId="0" applyFill="1" applyBorder="1" applyAlignment="1" applyProtection="1">
      <alignment vertical="center"/>
      <protection locked="0"/>
    </xf>
    <xf numFmtId="0" fontId="0" fillId="5" borderId="24" xfId="0" applyFill="1" applyBorder="1" applyAlignment="1" applyProtection="1">
      <alignment vertical="center"/>
      <protection locked="0"/>
    </xf>
    <xf numFmtId="0" fontId="0" fillId="5" borderId="17" xfId="0" applyFill="1" applyBorder="1" applyAlignment="1" applyProtection="1">
      <alignment horizontal="center" vertical="center"/>
      <protection locked="0"/>
    </xf>
    <xf numFmtId="0" fontId="0" fillId="5" borderId="25" xfId="0" applyFill="1"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5" borderId="28" xfId="0" applyFill="1" applyBorder="1" applyAlignment="1" applyProtection="1">
      <alignment horizontal="center" vertical="center"/>
      <protection locked="0"/>
    </xf>
    <xf numFmtId="1" fontId="0" fillId="0" borderId="0" xfId="0" applyNumberFormat="1" applyAlignment="1" applyProtection="1">
      <alignment horizontal="center" vertical="center"/>
      <protection locked="0"/>
    </xf>
    <xf numFmtId="1" fontId="3" fillId="5" borderId="22"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right" vertical="center"/>
      <protection locked="0"/>
    </xf>
    <xf numFmtId="0" fontId="0" fillId="0" borderId="0" xfId="0"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5" borderId="29" xfId="0" applyFill="1" applyBorder="1" applyAlignment="1" applyProtection="1">
      <alignment horizontal="center" vertical="center"/>
      <protection locked="0"/>
    </xf>
    <xf numFmtId="1" fontId="0" fillId="0" borderId="0" xfId="0" applyNumberFormat="1" applyAlignment="1" applyProtection="1">
      <alignment/>
      <protection locked="0"/>
    </xf>
    <xf numFmtId="0" fontId="0" fillId="0" borderId="6" xfId="0" applyFill="1" applyBorder="1" applyAlignment="1" applyProtection="1">
      <alignment vertical="center"/>
      <protection locked="0"/>
    </xf>
    <xf numFmtId="0" fontId="3" fillId="5" borderId="19" xfId="0" applyFont="1" applyFill="1" applyBorder="1" applyAlignment="1" applyProtection="1">
      <alignment/>
      <protection locked="0"/>
    </xf>
    <xf numFmtId="0" fontId="0" fillId="5" borderId="30" xfId="0" applyFill="1" applyBorder="1" applyAlignment="1" applyProtection="1">
      <alignment/>
      <protection locked="0"/>
    </xf>
    <xf numFmtId="0" fontId="0" fillId="5" borderId="31" xfId="0" applyFill="1" applyBorder="1" applyAlignment="1" applyProtection="1">
      <alignment vertical="center"/>
      <protection locked="0"/>
    </xf>
    <xf numFmtId="0" fontId="0" fillId="5" borderId="32" xfId="0" applyFill="1" applyBorder="1" applyAlignment="1" applyProtection="1">
      <alignment horizontal="center" vertical="center"/>
      <protection locked="0"/>
    </xf>
    <xf numFmtId="0" fontId="0" fillId="5" borderId="13" xfId="0" applyFill="1" applyBorder="1" applyAlignment="1" applyProtection="1">
      <alignment/>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0" fillId="5" borderId="20" xfId="0" applyFill="1" applyBorder="1" applyAlignment="1" applyProtection="1">
      <alignment/>
      <protection locked="0"/>
    </xf>
    <xf numFmtId="0" fontId="0" fillId="5" borderId="27" xfId="0" applyFill="1" applyBorder="1" applyAlignment="1" applyProtection="1">
      <alignment/>
      <protection locked="0"/>
    </xf>
    <xf numFmtId="0" fontId="3" fillId="5" borderId="7" xfId="0" applyFont="1" applyFill="1" applyBorder="1" applyAlignment="1" applyProtection="1">
      <alignment/>
      <protection locked="0"/>
    </xf>
    <xf numFmtId="0" fontId="0" fillId="5" borderId="8" xfId="0" applyFill="1" applyBorder="1" applyAlignment="1" applyProtection="1">
      <alignment/>
      <protection locked="0"/>
    </xf>
    <xf numFmtId="0" fontId="0" fillId="5" borderId="9" xfId="0" applyFill="1" applyBorder="1" applyAlignment="1" applyProtection="1">
      <alignment/>
      <protection locked="0"/>
    </xf>
    <xf numFmtId="0" fontId="0" fillId="5" borderId="17" xfId="0" applyFill="1" applyBorder="1" applyAlignment="1" applyProtection="1">
      <alignment wrapText="1"/>
      <protection locked="0"/>
    </xf>
    <xf numFmtId="0" fontId="0" fillId="5" borderId="17" xfId="0" applyFill="1" applyBorder="1" applyAlignment="1" applyProtection="1">
      <alignment horizontal="center" vertical="center" wrapText="1"/>
      <protection locked="0"/>
    </xf>
    <xf numFmtId="0" fontId="0" fillId="5" borderId="17" xfId="0" applyFill="1" applyBorder="1" applyAlignment="1" applyProtection="1">
      <alignment horizontal="center"/>
      <protection locked="0"/>
    </xf>
    <xf numFmtId="0" fontId="0" fillId="5" borderId="28" xfId="0" applyFill="1" applyBorder="1" applyAlignment="1" applyProtection="1">
      <alignment horizontal="center"/>
      <protection locked="0"/>
    </xf>
    <xf numFmtId="0" fontId="0" fillId="0" borderId="0" xfId="0" applyAlignment="1" applyProtection="1">
      <alignment/>
      <protection/>
    </xf>
    <xf numFmtId="0" fontId="3" fillId="8" borderId="7" xfId="0" applyFont="1" applyFill="1" applyBorder="1" applyAlignment="1" applyProtection="1">
      <alignment vertical="center"/>
      <protection/>
    </xf>
    <xf numFmtId="0" fontId="0" fillId="8" borderId="8" xfId="0" applyFill="1" applyBorder="1" applyAlignment="1" applyProtection="1">
      <alignment vertical="center"/>
      <protection/>
    </xf>
    <xf numFmtId="0" fontId="0" fillId="8" borderId="9" xfId="0" applyFill="1" applyBorder="1" applyAlignment="1" applyProtection="1">
      <alignment horizontal="center" vertical="center"/>
      <protection/>
    </xf>
    <xf numFmtId="0" fontId="0" fillId="8" borderId="25" xfId="0" applyFill="1" applyBorder="1" applyAlignment="1" applyProtection="1">
      <alignment vertical="center"/>
      <protection/>
    </xf>
    <xf numFmtId="0" fontId="0" fillId="8" borderId="26" xfId="0" applyFill="1" applyBorder="1" applyAlignment="1" applyProtection="1">
      <alignment vertical="center"/>
      <protection/>
    </xf>
    <xf numFmtId="0" fontId="0" fillId="8" borderId="17" xfId="0"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8" borderId="13" xfId="0" applyFill="1" applyBorder="1" applyAlignment="1" applyProtection="1">
      <alignment vertical="center"/>
      <protection/>
    </xf>
    <xf numFmtId="0" fontId="0" fillId="8" borderId="27" xfId="0" applyFill="1" applyBorder="1" applyAlignment="1" applyProtection="1">
      <alignment vertical="center"/>
      <protection/>
    </xf>
    <xf numFmtId="0" fontId="0" fillId="8" borderId="33" xfId="0" applyFill="1" applyBorder="1" applyAlignment="1" applyProtection="1">
      <alignment horizontal="center" vertical="center"/>
      <protection/>
    </xf>
    <xf numFmtId="0" fontId="0" fillId="5" borderId="17" xfId="0" applyFill="1" applyBorder="1" applyAlignment="1" applyProtection="1">
      <alignment horizontal="center" vertical="center"/>
      <protection/>
    </xf>
    <xf numFmtId="0" fontId="9" fillId="0" borderId="0" xfId="0" applyFont="1" applyFill="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5" borderId="7" xfId="0"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Fill="1" applyAlignment="1" applyProtection="1">
      <alignment/>
      <protection locked="0"/>
    </xf>
    <xf numFmtId="0" fontId="0" fillId="5" borderId="10" xfId="0" applyFill="1" applyBorder="1" applyAlignment="1" applyProtection="1">
      <alignment/>
      <protection locked="0"/>
    </xf>
    <xf numFmtId="4" fontId="3" fillId="5" borderId="0" xfId="0" applyNumberFormat="1" applyFont="1" applyFill="1" applyBorder="1" applyAlignment="1" applyProtection="1">
      <alignment horizontal="center" vertical="center"/>
      <protection locked="0"/>
    </xf>
    <xf numFmtId="0" fontId="0" fillId="5" borderId="11" xfId="0" applyFill="1" applyBorder="1" applyAlignment="1" applyProtection="1">
      <alignment/>
      <protection locked="0"/>
    </xf>
    <xf numFmtId="4" fontId="0" fillId="5" borderId="0" xfId="0" applyNumberFormat="1" applyFont="1" applyFill="1" applyBorder="1" applyAlignment="1" applyProtection="1">
      <alignment vertical="top"/>
      <protection locked="0"/>
    </xf>
    <xf numFmtId="4" fontId="0" fillId="9" borderId="17" xfId="0" applyNumberFormat="1" applyFont="1" applyFill="1" applyBorder="1" applyAlignment="1" applyProtection="1">
      <alignment horizontal="center" vertical="top"/>
      <protection locked="0"/>
    </xf>
    <xf numFmtId="4" fontId="0" fillId="9" borderId="17" xfId="0" applyNumberFormat="1" applyFill="1" applyBorder="1" applyAlignment="1" applyProtection="1">
      <alignment horizontal="center" vertical="top"/>
      <protection locked="0"/>
    </xf>
    <xf numFmtId="4" fontId="0" fillId="10" borderId="17" xfId="0" applyNumberFormat="1" applyFill="1" applyBorder="1" applyAlignment="1" applyProtection="1">
      <alignment vertical="top"/>
      <protection locked="0"/>
    </xf>
    <xf numFmtId="4" fontId="0" fillId="6" borderId="17" xfId="0" applyNumberFormat="1" applyFont="1" applyFill="1" applyBorder="1" applyAlignment="1" applyProtection="1">
      <alignment horizontal="center" vertical="center"/>
      <protection locked="0"/>
    </xf>
    <xf numFmtId="4" fontId="0" fillId="10" borderId="17" xfId="0" applyNumberFormat="1" applyFont="1" applyFill="1" applyBorder="1" applyAlignment="1" applyProtection="1">
      <alignment vertical="top"/>
      <protection locked="0"/>
    </xf>
    <xf numFmtId="0" fontId="0" fillId="5" borderId="12" xfId="0" applyFill="1" applyBorder="1" applyAlignment="1" applyProtection="1">
      <alignment/>
      <protection locked="0"/>
    </xf>
    <xf numFmtId="0" fontId="0" fillId="5" borderId="6" xfId="0" applyFill="1" applyBorder="1" applyAlignment="1" applyProtection="1">
      <alignment/>
      <protection locked="0"/>
    </xf>
    <xf numFmtId="0" fontId="0" fillId="5" borderId="16" xfId="0" applyFill="1" applyBorder="1" applyAlignment="1" applyProtection="1">
      <alignment/>
      <protection locked="0"/>
    </xf>
    <xf numFmtId="0" fontId="50" fillId="0" borderId="0" xfId="0" applyFont="1" applyAlignment="1" applyProtection="1">
      <alignment/>
      <protection locked="0"/>
    </xf>
    <xf numFmtId="0" fontId="2" fillId="0" borderId="0" xfId="0" applyFont="1" applyAlignment="1" applyProtection="1">
      <alignment/>
      <protection locked="0"/>
    </xf>
    <xf numFmtId="0" fontId="8" fillId="0" borderId="0" xfId="0" applyFont="1" applyAlignment="1" applyProtection="1">
      <alignment/>
      <protection locked="0"/>
    </xf>
    <xf numFmtId="0" fontId="0" fillId="0" borderId="0" xfId="0" applyBorder="1" applyAlignment="1" applyProtection="1">
      <alignment/>
      <protection locked="0"/>
    </xf>
    <xf numFmtId="0" fontId="8" fillId="5" borderId="7" xfId="0" applyFont="1" applyFill="1" applyBorder="1" applyAlignment="1" applyProtection="1">
      <alignment/>
      <protection locked="0"/>
    </xf>
    <xf numFmtId="0" fontId="3" fillId="5" borderId="8" xfId="0" applyFont="1" applyFill="1" applyBorder="1" applyAlignment="1" applyProtection="1">
      <alignment vertical="top"/>
      <protection locked="0"/>
    </xf>
    <xf numFmtId="0" fontId="8" fillId="5" borderId="8" xfId="0" applyFont="1" applyFill="1" applyBorder="1" applyAlignment="1" applyProtection="1">
      <alignment/>
      <protection locked="0"/>
    </xf>
    <xf numFmtId="0" fontId="8" fillId="5" borderId="10" xfId="0" applyFont="1" applyFill="1" applyBorder="1" applyAlignment="1" applyProtection="1">
      <alignment/>
      <protection locked="0"/>
    </xf>
    <xf numFmtId="0" fontId="3" fillId="5" borderId="0" xfId="0" applyFont="1" applyFill="1" applyBorder="1" applyAlignment="1" applyProtection="1">
      <alignment vertical="top"/>
      <protection locked="0"/>
    </xf>
    <xf numFmtId="0" fontId="8" fillId="5" borderId="0" xfId="0" applyFont="1" applyFill="1" applyBorder="1" applyAlignment="1" applyProtection="1">
      <alignment/>
      <protection locked="0"/>
    </xf>
    <xf numFmtId="0" fontId="8" fillId="5" borderId="11" xfId="0" applyFont="1" applyFill="1" applyBorder="1" applyAlignment="1" applyProtection="1">
      <alignment/>
      <protection locked="0"/>
    </xf>
    <xf numFmtId="0" fontId="9" fillId="5" borderId="10" xfId="0" applyFont="1" applyFill="1" applyBorder="1" applyAlignment="1" applyProtection="1">
      <alignment/>
      <protection locked="0"/>
    </xf>
    <xf numFmtId="0" fontId="9" fillId="5" borderId="10" xfId="0" applyFont="1" applyFill="1" applyBorder="1" applyAlignment="1" applyProtection="1">
      <alignment horizontal="left" vertical="top" wrapText="1"/>
      <protection locked="0"/>
    </xf>
    <xf numFmtId="0" fontId="16" fillId="5" borderId="0" xfId="0" applyFont="1" applyFill="1" applyBorder="1" applyAlignment="1" applyProtection="1">
      <alignment/>
      <protection locked="0"/>
    </xf>
    <xf numFmtId="173" fontId="17" fillId="5" borderId="0" xfId="16" applyNumberFormat="1" applyFont="1" applyFill="1" applyBorder="1" applyAlignment="1" applyProtection="1">
      <alignment/>
      <protection locked="0"/>
    </xf>
    <xf numFmtId="2" fontId="17" fillId="5" borderId="0" xfId="0" applyNumberFormat="1" applyFont="1" applyFill="1" applyBorder="1" applyAlignment="1" applyProtection="1">
      <alignment/>
      <protection locked="0"/>
    </xf>
    <xf numFmtId="173" fontId="17" fillId="5" borderId="34" xfId="16" applyNumberFormat="1" applyFont="1" applyFill="1" applyBorder="1" applyAlignment="1" applyProtection="1">
      <alignment/>
      <protection locked="0"/>
    </xf>
    <xf numFmtId="37" fontId="10" fillId="5" borderId="0" xfId="0" applyNumberFormat="1" applyFont="1" applyFill="1" applyBorder="1" applyAlignment="1" applyProtection="1">
      <alignment/>
      <protection locked="0"/>
    </xf>
    <xf numFmtId="0" fontId="9" fillId="5" borderId="35" xfId="0" applyFont="1" applyFill="1" applyBorder="1" applyAlignment="1" applyProtection="1">
      <alignment/>
      <protection locked="0"/>
    </xf>
    <xf numFmtId="0" fontId="0" fillId="5" borderId="0" xfId="0" applyFont="1" applyFill="1" applyBorder="1" applyAlignment="1" applyProtection="1">
      <alignment/>
      <protection locked="0"/>
    </xf>
    <xf numFmtId="0" fontId="0" fillId="4" borderId="0" xfId="0" applyFont="1" applyFill="1" applyBorder="1" applyAlignment="1" applyProtection="1">
      <alignment/>
      <protection locked="0"/>
    </xf>
    <xf numFmtId="0" fontId="0" fillId="4" borderId="0" xfId="0" applyFill="1" applyAlignment="1" applyProtection="1">
      <alignment/>
      <protection locked="0"/>
    </xf>
    <xf numFmtId="0" fontId="10" fillId="4" borderId="0" xfId="0" applyFont="1" applyFill="1" applyBorder="1" applyAlignment="1" applyProtection="1">
      <alignment/>
      <protection locked="0"/>
    </xf>
    <xf numFmtId="43" fontId="0" fillId="0" borderId="0" xfId="0" applyNumberFormat="1" applyAlignment="1" applyProtection="1">
      <alignment/>
      <protection locked="0"/>
    </xf>
    <xf numFmtId="0" fontId="8" fillId="0" borderId="0" xfId="0" applyFont="1" applyFill="1" applyBorder="1" applyAlignment="1" applyProtection="1">
      <alignment/>
      <protection locked="0"/>
    </xf>
    <xf numFmtId="0" fontId="8" fillId="5" borderId="9" xfId="0" applyFont="1" applyFill="1" applyBorder="1" applyAlignment="1" applyProtection="1">
      <alignment/>
      <protection locked="0"/>
    </xf>
    <xf numFmtId="0" fontId="3" fillId="10" borderId="36" xfId="0" applyFont="1" applyFill="1" applyBorder="1" applyAlignment="1" applyProtection="1">
      <alignment horizontal="right" vertical="top" wrapText="1"/>
      <protection locked="0"/>
    </xf>
    <xf numFmtId="0" fontId="25" fillId="4" borderId="7" xfId="0" applyFont="1" applyFill="1" applyBorder="1" applyAlignment="1" applyProtection="1">
      <alignment horizontal="left" vertical="center"/>
      <protection locked="0"/>
    </xf>
    <xf numFmtId="0" fontId="0" fillId="4" borderId="8" xfId="0" applyFont="1" applyFill="1" applyBorder="1" applyAlignment="1" applyProtection="1">
      <alignment horizontal="center"/>
      <protection locked="0"/>
    </xf>
    <xf numFmtId="11" fontId="0" fillId="4" borderId="9" xfId="0" applyNumberFormat="1" applyFont="1" applyFill="1" applyBorder="1" applyAlignment="1" applyProtection="1">
      <alignment horizontal="center"/>
      <protection locked="0"/>
    </xf>
    <xf numFmtId="0" fontId="0" fillId="4" borderId="10" xfId="0" applyFont="1" applyFill="1" applyBorder="1" applyAlignment="1" applyProtection="1">
      <alignment horizontal="left"/>
      <protection locked="0"/>
    </xf>
    <xf numFmtId="0" fontId="0" fillId="4" borderId="0" xfId="0" applyFont="1" applyFill="1" applyBorder="1" applyAlignment="1" applyProtection="1">
      <alignment horizontal="center"/>
      <protection locked="0"/>
    </xf>
    <xf numFmtId="9" fontId="0" fillId="4" borderId="11" xfId="0" applyNumberFormat="1" applyFont="1" applyFill="1" applyBorder="1" applyAlignment="1" applyProtection="1">
      <alignment horizontal="center"/>
      <protection locked="0"/>
    </xf>
    <xf numFmtId="0" fontId="0" fillId="4" borderId="10" xfId="0" applyFont="1" applyFill="1" applyBorder="1" applyAlignment="1" applyProtection="1">
      <alignment/>
      <protection locked="0"/>
    </xf>
    <xf numFmtId="2" fontId="0" fillId="4" borderId="11" xfId="47" applyNumberFormat="1" applyFont="1" applyFill="1" applyBorder="1" applyAlignment="1" applyProtection="1">
      <alignment horizontal="center"/>
      <protection locked="0"/>
    </xf>
    <xf numFmtId="0" fontId="0" fillId="4" borderId="12" xfId="0" applyFont="1" applyFill="1" applyBorder="1" applyAlignment="1" applyProtection="1">
      <alignment/>
      <protection locked="0"/>
    </xf>
    <xf numFmtId="0" fontId="0" fillId="4" borderId="6" xfId="0" applyFont="1" applyFill="1" applyBorder="1" applyAlignment="1" applyProtection="1">
      <alignment/>
      <protection locked="0"/>
    </xf>
    <xf numFmtId="9" fontId="0" fillId="4" borderId="16" xfId="47" applyFont="1" applyFill="1" applyBorder="1" applyAlignment="1" applyProtection="1">
      <alignment horizontal="center"/>
      <protection locked="0"/>
    </xf>
    <xf numFmtId="0" fontId="8" fillId="5" borderId="16" xfId="0" applyFont="1" applyFill="1" applyBorder="1" applyAlignment="1" applyProtection="1">
      <alignment/>
      <protection locked="0"/>
    </xf>
    <xf numFmtId="0" fontId="8" fillId="0" borderId="0" xfId="0" applyFont="1" applyBorder="1" applyAlignment="1" applyProtection="1">
      <alignment/>
      <protection locked="0"/>
    </xf>
    <xf numFmtId="2" fontId="0" fillId="0" borderId="0" xfId="0" applyNumberFormat="1" applyFill="1" applyAlignment="1" applyProtection="1">
      <alignment/>
      <protection locked="0"/>
    </xf>
    <xf numFmtId="2" fontId="0" fillId="0" borderId="0" xfId="0" applyNumberFormat="1" applyFill="1" applyBorder="1" applyAlignment="1" applyProtection="1">
      <alignment/>
      <protection locked="0"/>
    </xf>
    <xf numFmtId="0" fontId="42" fillId="0" borderId="0" xfId="0" applyFont="1" applyFill="1" applyAlignment="1" applyProtection="1">
      <alignment/>
      <protection locked="0"/>
    </xf>
    <xf numFmtId="0" fontId="18" fillId="0" borderId="0" xfId="0" applyFont="1" applyBorder="1" applyAlignment="1" applyProtection="1">
      <alignment/>
      <protection locked="0"/>
    </xf>
    <xf numFmtId="2" fontId="0" fillId="0" borderId="0" xfId="0" applyNumberFormat="1" applyFill="1" applyBorder="1" applyAlignment="1" applyProtection="1">
      <alignment horizontal="left"/>
      <protection locked="0"/>
    </xf>
    <xf numFmtId="2" fontId="10" fillId="0" borderId="0" xfId="0" applyNumberFormat="1" applyFont="1" applyFill="1" applyBorder="1" applyAlignment="1" applyProtection="1">
      <alignment/>
      <protection locked="0"/>
    </xf>
    <xf numFmtId="1" fontId="0" fillId="0" borderId="0" xfId="0" applyNumberFormat="1" applyFill="1" applyBorder="1" applyAlignment="1" applyProtection="1">
      <alignment/>
      <protection locked="0"/>
    </xf>
    <xf numFmtId="2" fontId="0" fillId="5" borderId="8" xfId="0" applyNumberFormat="1" applyFill="1" applyBorder="1" applyAlignment="1" applyProtection="1">
      <alignment/>
      <protection locked="0"/>
    </xf>
    <xf numFmtId="0" fontId="0" fillId="5" borderId="0" xfId="0" applyFill="1" applyBorder="1" applyAlignment="1" applyProtection="1">
      <alignment/>
      <protection locked="0"/>
    </xf>
    <xf numFmtId="2" fontId="0" fillId="5" borderId="37" xfId="0" applyNumberFormat="1" applyFont="1" applyFill="1" applyBorder="1" applyAlignment="1" applyProtection="1">
      <alignment/>
      <protection locked="0"/>
    </xf>
    <xf numFmtId="0" fontId="0" fillId="5" borderId="10" xfId="0" applyFill="1" applyBorder="1" applyAlignment="1" applyProtection="1">
      <alignment wrapText="1"/>
      <protection locked="0"/>
    </xf>
    <xf numFmtId="0" fontId="0" fillId="5" borderId="0" xfId="0" applyFill="1" applyBorder="1" applyAlignment="1" applyProtection="1">
      <alignment wrapText="1"/>
      <protection locked="0"/>
    </xf>
    <xf numFmtId="2" fontId="0" fillId="5" borderId="37" xfId="0" applyNumberFormat="1" applyFont="1" applyFill="1" applyBorder="1" applyAlignment="1" applyProtection="1">
      <alignment wrapText="1"/>
      <protection locked="0"/>
    </xf>
    <xf numFmtId="0" fontId="11" fillId="5" borderId="10" xfId="0" applyFont="1" applyFill="1" applyBorder="1" applyAlignment="1" applyProtection="1">
      <alignment/>
      <protection locked="0"/>
    </xf>
    <xf numFmtId="0" fontId="21" fillId="9" borderId="17" xfId="0" applyFont="1" applyFill="1" applyBorder="1" applyAlignment="1" applyProtection="1">
      <alignment horizontal="center" vertical="center" wrapText="1"/>
      <protection locked="0"/>
    </xf>
    <xf numFmtId="2" fontId="21" fillId="9" borderId="0" xfId="0" applyNumberFormat="1" applyFont="1" applyFill="1" applyBorder="1" applyAlignment="1" applyProtection="1">
      <alignment horizontal="center" vertical="center"/>
      <protection locked="0"/>
    </xf>
    <xf numFmtId="2" fontId="11" fillId="9" borderId="17" xfId="0" applyNumberFormat="1" applyFont="1" applyFill="1" applyBorder="1" applyAlignment="1" applyProtection="1">
      <alignment horizontal="center" vertical="center" wrapText="1"/>
      <protection locked="0"/>
    </xf>
    <xf numFmtId="2" fontId="0" fillId="9" borderId="17" xfId="0" applyNumberFormat="1" applyFill="1" applyBorder="1" applyAlignment="1" applyProtection="1">
      <alignment horizontal="center" vertical="center" wrapText="1"/>
      <protection locked="0"/>
    </xf>
    <xf numFmtId="0" fontId="11" fillId="9" borderId="17"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center" vertical="center" wrapText="1"/>
      <protection locked="0"/>
    </xf>
    <xf numFmtId="3" fontId="0" fillId="9" borderId="17" xfId="0" applyNumberFormat="1" applyFont="1" applyFill="1" applyBorder="1" applyAlignment="1" applyProtection="1">
      <alignment horizontal="center" vertical="center" wrapText="1"/>
      <protection locked="0"/>
    </xf>
    <xf numFmtId="2" fontId="11" fillId="9" borderId="39" xfId="0" applyNumberFormat="1" applyFont="1"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2" fontId="0" fillId="10" borderId="17" xfId="0" applyNumberFormat="1" applyFill="1" applyBorder="1" applyAlignment="1" applyProtection="1">
      <alignment horizontal="center" vertical="center" wrapText="1"/>
      <protection locked="0"/>
    </xf>
    <xf numFmtId="1" fontId="0" fillId="6" borderId="17" xfId="0" applyNumberFormat="1" applyFill="1" applyBorder="1" applyAlignment="1" applyProtection="1">
      <alignment horizontal="center" vertical="center" wrapText="1"/>
      <protection locked="0"/>
    </xf>
    <xf numFmtId="2" fontId="0" fillId="6" borderId="17" xfId="0" applyNumberFormat="1" applyFill="1" applyBorder="1" applyAlignment="1" applyProtection="1">
      <alignment horizontal="center" vertical="center" wrapText="1"/>
      <protection locked="0"/>
    </xf>
    <xf numFmtId="4" fontId="0" fillId="6" borderId="17" xfId="0" applyNumberFormat="1" applyFill="1" applyBorder="1" applyAlignment="1" applyProtection="1">
      <alignment horizontal="center" vertical="center"/>
      <protection locked="0"/>
    </xf>
    <xf numFmtId="2" fontId="0" fillId="11" borderId="17" xfId="0" applyNumberFormat="1" applyFill="1" applyBorder="1" applyAlignment="1" applyProtection="1">
      <alignment horizontal="center" vertical="center" wrapText="1"/>
      <protection locked="0"/>
    </xf>
    <xf numFmtId="2" fontId="0" fillId="6" borderId="17" xfId="0" applyNumberFormat="1" applyFill="1" applyBorder="1" applyAlignment="1" applyProtection="1">
      <alignment horizontal="center" vertical="center"/>
      <protection locked="0"/>
    </xf>
    <xf numFmtId="0" fontId="22" fillId="5" borderId="10" xfId="0" applyFont="1" applyFill="1" applyBorder="1" applyAlignment="1" applyProtection="1">
      <alignment/>
      <protection locked="0"/>
    </xf>
    <xf numFmtId="0" fontId="22" fillId="5" borderId="0" xfId="0" applyFont="1" applyFill="1" applyBorder="1" applyAlignment="1" applyProtection="1">
      <alignment/>
      <protection locked="0"/>
    </xf>
    <xf numFmtId="2" fontId="22" fillId="5" borderId="0" xfId="0" applyNumberFormat="1" applyFont="1" applyFill="1" applyBorder="1" applyAlignment="1" applyProtection="1">
      <alignment/>
      <protection locked="0"/>
    </xf>
    <xf numFmtId="0" fontId="9" fillId="5" borderId="0" xfId="0" applyFont="1" applyFill="1" applyBorder="1" applyAlignment="1" applyProtection="1">
      <alignment/>
      <protection locked="0"/>
    </xf>
    <xf numFmtId="0" fontId="9" fillId="5" borderId="11" xfId="0" applyFont="1" applyFill="1" applyBorder="1" applyAlignment="1" applyProtection="1">
      <alignment/>
      <protection locked="0"/>
    </xf>
    <xf numFmtId="2" fontId="0" fillId="5" borderId="6" xfId="0" applyNumberFormat="1" applyFill="1" applyBorder="1" applyAlignment="1" applyProtection="1">
      <alignment/>
      <protection locked="0"/>
    </xf>
    <xf numFmtId="0" fontId="23" fillId="0" borderId="0" xfId="0" applyFont="1" applyFill="1" applyBorder="1" applyAlignment="1" applyProtection="1">
      <alignment/>
      <protection locked="0"/>
    </xf>
    <xf numFmtId="0" fontId="23" fillId="0" borderId="0" xfId="0" applyFont="1" applyFill="1" applyAlignment="1" applyProtection="1">
      <alignment/>
      <protection locked="0"/>
    </xf>
    <xf numFmtId="0" fontId="3" fillId="0" borderId="0" xfId="0" applyFont="1" applyAlignment="1" applyProtection="1">
      <alignment/>
      <protection locked="0"/>
    </xf>
    <xf numFmtId="4" fontId="0" fillId="9" borderId="17" xfId="0" applyNumberFormat="1" applyFont="1" applyFill="1" applyBorder="1" applyAlignment="1" applyProtection="1">
      <alignment horizontal="center" vertical="center" wrapText="1"/>
      <protection locked="0"/>
    </xf>
    <xf numFmtId="0" fontId="0" fillId="10" borderId="17" xfId="0" applyFill="1" applyBorder="1" applyAlignment="1" applyProtection="1">
      <alignment horizontal="center" vertical="center"/>
      <protection locked="0"/>
    </xf>
    <xf numFmtId="2" fontId="0" fillId="10" borderId="17" xfId="0" applyNumberFormat="1" applyFill="1" applyBorder="1" applyAlignment="1" applyProtection="1">
      <alignment horizontal="center" vertical="center"/>
      <protection locked="0"/>
    </xf>
    <xf numFmtId="2" fontId="0" fillId="10" borderId="17" xfId="0" applyNumberFormat="1" applyFont="1" applyFill="1" applyBorder="1" applyAlignment="1" applyProtection="1">
      <alignment horizontal="center" vertical="center"/>
      <protection locked="0"/>
    </xf>
    <xf numFmtId="0" fontId="50" fillId="0" borderId="0" xfId="0" applyFont="1" applyBorder="1" applyAlignment="1" applyProtection="1">
      <alignment/>
      <protection locked="0"/>
    </xf>
    <xf numFmtId="0" fontId="3" fillId="0" borderId="0" xfId="0" applyFont="1" applyBorder="1" applyAlignment="1" applyProtection="1">
      <alignment/>
      <protection locked="0"/>
    </xf>
    <xf numFmtId="0" fontId="0" fillId="0" borderId="40" xfId="0" applyFont="1" applyBorder="1" applyAlignment="1" applyProtection="1">
      <alignment horizontal="left"/>
      <protection locked="0"/>
    </xf>
    <xf numFmtId="0" fontId="22" fillId="6" borderId="41" xfId="0" applyFont="1" applyFill="1" applyBorder="1" applyAlignment="1" applyProtection="1">
      <alignment horizontal="left"/>
      <protection locked="0"/>
    </xf>
    <xf numFmtId="0" fontId="0" fillId="0" borderId="42" xfId="0" applyFont="1" applyBorder="1" applyAlignment="1" applyProtection="1">
      <alignment/>
      <protection locked="0"/>
    </xf>
    <xf numFmtId="0" fontId="0" fillId="6"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10" xfId="0" applyFill="1" applyBorder="1" applyAlignment="1" applyProtection="1">
      <alignment vertical="justify"/>
      <protection locked="0"/>
    </xf>
    <xf numFmtId="0" fontId="0" fillId="5" borderId="0" xfId="0" applyFill="1" applyBorder="1" applyAlignment="1" applyProtection="1">
      <alignment vertical="justify"/>
      <protection locked="0"/>
    </xf>
    <xf numFmtId="0" fontId="0" fillId="5" borderId="11" xfId="0" applyFill="1" applyBorder="1" applyAlignment="1" applyProtection="1">
      <alignment vertical="justify"/>
      <protection locked="0"/>
    </xf>
    <xf numFmtId="0" fontId="0" fillId="0" borderId="0" xfId="0" applyAlignment="1" applyProtection="1">
      <alignment vertical="justify"/>
      <protection locked="0"/>
    </xf>
    <xf numFmtId="0" fontId="0" fillId="5" borderId="17" xfId="0" applyFill="1" applyBorder="1" applyAlignment="1" applyProtection="1">
      <alignment/>
      <protection locked="0"/>
    </xf>
    <xf numFmtId="0" fontId="0" fillId="5" borderId="17" xfId="0" applyFill="1" applyBorder="1" applyAlignment="1" applyProtection="1">
      <alignment vertical="center" wrapText="1"/>
      <protection locked="0"/>
    </xf>
    <xf numFmtId="0" fontId="0" fillId="5" borderId="17" xfId="0" applyFill="1" applyBorder="1" applyAlignment="1" applyProtection="1">
      <alignment horizontal="left" wrapText="1"/>
      <protection locked="0"/>
    </xf>
    <xf numFmtId="0" fontId="0" fillId="5" borderId="17" xfId="0" applyFill="1" applyBorder="1" applyAlignment="1" applyProtection="1">
      <alignment vertical="center"/>
      <protection locked="0"/>
    </xf>
    <xf numFmtId="1" fontId="0" fillId="6" borderId="17" xfId="0" applyNumberFormat="1" applyFill="1" applyBorder="1" applyAlignment="1" applyProtection="1">
      <alignment/>
      <protection locked="0"/>
    </xf>
    <xf numFmtId="0" fontId="0" fillId="5" borderId="17" xfId="0" applyFont="1" applyFill="1" applyBorder="1" applyAlignment="1" applyProtection="1">
      <alignment/>
      <protection locked="0"/>
    </xf>
    <xf numFmtId="14" fontId="0" fillId="6" borderId="17" xfId="0" applyNumberFormat="1" applyFill="1" applyBorder="1" applyAlignment="1" applyProtection="1">
      <alignment/>
      <protection locked="0"/>
    </xf>
    <xf numFmtId="1" fontId="0" fillId="5" borderId="0" xfId="0" applyNumberFormat="1" applyFill="1" applyBorder="1" applyAlignment="1" applyProtection="1">
      <alignment/>
      <protection locked="0"/>
    </xf>
    <xf numFmtId="0" fontId="0" fillId="5" borderId="6" xfId="0"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53" fillId="12" borderId="10" xfId="0" applyFont="1" applyFill="1" applyBorder="1" applyAlignment="1" applyProtection="1">
      <alignment wrapText="1"/>
      <protection/>
    </xf>
    <xf numFmtId="0" fontId="53" fillId="12" borderId="0" xfId="0" applyFont="1" applyFill="1" applyAlignment="1" applyProtection="1">
      <alignment wrapText="1"/>
      <protection/>
    </xf>
    <xf numFmtId="0" fontId="53" fillId="12" borderId="11" xfId="0" applyFont="1" applyFill="1" applyBorder="1" applyAlignment="1" applyProtection="1">
      <alignment wrapText="1"/>
      <protection/>
    </xf>
    <xf numFmtId="0" fontId="9" fillId="12" borderId="11" xfId="0" applyFont="1" applyFill="1" applyBorder="1" applyAlignment="1" applyProtection="1">
      <alignment wrapText="1"/>
      <protection/>
    </xf>
    <xf numFmtId="1" fontId="0" fillId="7" borderId="17" xfId="0" applyNumberFormat="1" applyFill="1" applyBorder="1" applyAlignment="1" applyProtection="1">
      <alignment/>
      <protection/>
    </xf>
    <xf numFmtId="0" fontId="0" fillId="5" borderId="0" xfId="0" applyFill="1" applyBorder="1" applyAlignment="1" applyProtection="1">
      <alignment horizontal="center" vertical="center"/>
      <protection/>
    </xf>
    <xf numFmtId="179" fontId="0" fillId="11" borderId="39" xfId="0" applyNumberFormat="1" applyFill="1" applyBorder="1" applyAlignment="1" applyProtection="1">
      <alignment horizontal="center" vertical="center"/>
      <protection/>
    </xf>
    <xf numFmtId="179" fontId="0" fillId="11" borderId="18" xfId="0" applyNumberFormat="1" applyFill="1" applyBorder="1" applyAlignment="1" applyProtection="1">
      <alignment horizontal="center" vertical="center"/>
      <protection/>
    </xf>
    <xf numFmtId="3" fontId="0" fillId="6" borderId="43" xfId="0" applyNumberFormat="1" applyFont="1" applyFill="1" applyBorder="1" applyAlignment="1" applyProtection="1">
      <alignment horizontal="center" vertical="center"/>
      <protection locked="0"/>
    </xf>
    <xf numFmtId="4" fontId="0" fillId="6" borderId="39" xfId="0" applyNumberFormat="1" applyFont="1" applyFill="1" applyBorder="1" applyAlignment="1" applyProtection="1">
      <alignment horizontal="center" vertical="center"/>
      <protection locked="0"/>
    </xf>
    <xf numFmtId="4" fontId="0" fillId="6" borderId="44" xfId="0" applyNumberFormat="1" applyFont="1" applyFill="1" applyBorder="1" applyAlignment="1" applyProtection="1">
      <alignment horizontal="center" vertical="center"/>
      <protection locked="0"/>
    </xf>
    <xf numFmtId="1" fontId="0" fillId="7" borderId="39" xfId="0" applyNumberFormat="1" applyFont="1" applyFill="1" applyBorder="1" applyAlignment="1" applyProtection="1">
      <alignment horizontal="center" vertical="center"/>
      <protection/>
    </xf>
    <xf numFmtId="1" fontId="0" fillId="7" borderId="45" xfId="0" applyNumberFormat="1" applyFont="1" applyFill="1" applyBorder="1" applyAlignment="1" applyProtection="1">
      <alignment horizontal="center" vertical="center"/>
      <protection/>
    </xf>
    <xf numFmtId="1" fontId="0" fillId="6" borderId="43" xfId="0" applyNumberFormat="1" applyFont="1" applyFill="1" applyBorder="1" applyAlignment="1" applyProtection="1">
      <alignment horizontal="center" vertical="center"/>
      <protection locked="0"/>
    </xf>
    <xf numFmtId="2" fontId="0" fillId="6" borderId="39" xfId="0" applyNumberFormat="1" applyFont="1" applyFill="1" applyBorder="1" applyAlignment="1" applyProtection="1">
      <alignment horizontal="center" vertical="center"/>
      <protection locked="0"/>
    </xf>
    <xf numFmtId="2" fontId="0" fillId="6" borderId="44" xfId="0" applyNumberFormat="1" applyFont="1" applyFill="1" applyBorder="1" applyAlignment="1" applyProtection="1">
      <alignment horizontal="center" vertical="center"/>
      <protection locked="0"/>
    </xf>
    <xf numFmtId="3" fontId="0" fillId="7" borderId="41" xfId="0" applyNumberFormat="1" applyFont="1" applyFill="1" applyBorder="1" applyAlignment="1" applyProtection="1">
      <alignment horizontal="center" vertical="center"/>
      <protection/>
    </xf>
    <xf numFmtId="4" fontId="0" fillId="7" borderId="39" xfId="0" applyNumberFormat="1" applyFont="1" applyFill="1" applyBorder="1" applyAlignment="1" applyProtection="1">
      <alignment horizontal="center" vertical="center"/>
      <protection/>
    </xf>
    <xf numFmtId="3" fontId="0" fillId="7" borderId="39" xfId="0" applyNumberFormat="1" applyFont="1" applyFill="1" applyBorder="1" applyAlignment="1" applyProtection="1">
      <alignment horizontal="center" vertical="center"/>
      <protection/>
    </xf>
    <xf numFmtId="3" fontId="0" fillId="7" borderId="18" xfId="0" applyNumberFormat="1" applyFont="1" applyFill="1" applyBorder="1" applyAlignment="1" applyProtection="1">
      <alignment horizontal="center" vertical="center"/>
      <protection/>
    </xf>
    <xf numFmtId="1" fontId="0" fillId="7" borderId="41" xfId="0" applyNumberFormat="1" applyFont="1" applyFill="1" applyBorder="1" applyAlignment="1" applyProtection="1">
      <alignment horizontal="center" vertical="center"/>
      <protection/>
    </xf>
    <xf numFmtId="2" fontId="0" fillId="7" borderId="39" xfId="0" applyNumberFormat="1" applyFont="1" applyFill="1" applyBorder="1" applyAlignment="1" applyProtection="1">
      <alignment horizontal="center" vertical="center"/>
      <protection/>
    </xf>
    <xf numFmtId="1" fontId="0" fillId="7" borderId="18" xfId="0" applyNumberFormat="1" applyFont="1" applyFill="1" applyBorder="1" applyAlignment="1" applyProtection="1">
      <alignment horizontal="center" vertical="center"/>
      <protection/>
    </xf>
    <xf numFmtId="0" fontId="0" fillId="0" borderId="6"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2" fontId="0" fillId="11" borderId="18" xfId="0" applyNumberFormat="1" applyFill="1" applyBorder="1" applyAlignment="1" applyProtection="1">
      <alignment horizontal="center" vertical="center"/>
      <protection locked="0"/>
    </xf>
    <xf numFmtId="1" fontId="0" fillId="6" borderId="39" xfId="0" applyNumberFormat="1" applyFont="1" applyFill="1" applyBorder="1" applyAlignment="1" applyProtection="1">
      <alignment horizontal="center" vertical="center"/>
      <protection locked="0"/>
    </xf>
    <xf numFmtId="1" fontId="0" fillId="7" borderId="44" xfId="0" applyNumberFormat="1" applyFill="1" applyBorder="1" applyAlignment="1" applyProtection="1">
      <alignment horizontal="center" vertical="center"/>
      <protection/>
    </xf>
    <xf numFmtId="2" fontId="0" fillId="7" borderId="41" xfId="0" applyNumberFormat="1" applyFill="1" applyBorder="1" applyAlignment="1" applyProtection="1">
      <alignment horizontal="center" vertical="center"/>
      <protection/>
    </xf>
    <xf numFmtId="1" fontId="0" fillId="7" borderId="16" xfId="0" applyNumberFormat="1" applyFill="1" applyBorder="1" applyAlignment="1" applyProtection="1">
      <alignment horizontal="center" vertical="center"/>
      <protection/>
    </xf>
    <xf numFmtId="1" fontId="0" fillId="7" borderId="18" xfId="0" applyNumberFormat="1" applyFill="1" applyBorder="1" applyAlignment="1" applyProtection="1">
      <alignment horizontal="center" vertical="center"/>
      <protection/>
    </xf>
    <xf numFmtId="4" fontId="0" fillId="7" borderId="17" xfId="0" applyNumberFormat="1" applyFill="1" applyBorder="1" applyAlignment="1" applyProtection="1">
      <alignment horizontal="center" vertical="center"/>
      <protection/>
    </xf>
    <xf numFmtId="1" fontId="0" fillId="7" borderId="17" xfId="0" applyNumberFormat="1" applyFont="1" applyFill="1" applyBorder="1" applyAlignment="1" applyProtection="1">
      <alignment horizontal="center"/>
      <protection/>
    </xf>
    <xf numFmtId="2" fontId="0" fillId="0" borderId="17" xfId="0" applyNumberFormat="1" applyFill="1" applyBorder="1" applyAlignment="1" applyProtection="1">
      <alignment horizontal="center" vertical="center" wrapText="1"/>
      <protection/>
    </xf>
    <xf numFmtId="3" fontId="0" fillId="7" borderId="17" xfId="0" applyNumberFormat="1" applyFont="1" applyFill="1" applyBorder="1" applyAlignment="1" applyProtection="1">
      <alignment horizontal="center" vertical="center" wrapText="1"/>
      <protection/>
    </xf>
    <xf numFmtId="3" fontId="0" fillId="7" borderId="39" xfId="0" applyNumberFormat="1" applyFont="1" applyFill="1" applyBorder="1" applyAlignment="1" applyProtection="1">
      <alignment horizontal="center" vertical="center" wrapText="1"/>
      <protection/>
    </xf>
    <xf numFmtId="0" fontId="0" fillId="5" borderId="0" xfId="0" applyFill="1" applyBorder="1" applyAlignment="1" applyProtection="1">
      <alignment/>
      <protection/>
    </xf>
    <xf numFmtId="1" fontId="0" fillId="7" borderId="17" xfId="0" applyNumberFormat="1" applyFill="1" applyBorder="1" applyAlignment="1" applyProtection="1">
      <alignment horizontal="center" vertical="center" wrapText="1"/>
      <protection/>
    </xf>
    <xf numFmtId="3" fontId="3" fillId="7" borderId="17" xfId="0" applyNumberFormat="1" applyFont="1" applyFill="1" applyBorder="1" applyAlignment="1" applyProtection="1">
      <alignment horizontal="center" vertical="center"/>
      <protection/>
    </xf>
    <xf numFmtId="4" fontId="3" fillId="0" borderId="0" xfId="0" applyNumberFormat="1" applyFont="1" applyFill="1" applyBorder="1" applyAlignment="1" applyProtection="1">
      <alignment horizontal="center" vertical="center" wrapText="1"/>
      <protection locked="0"/>
    </xf>
    <xf numFmtId="4" fontId="0" fillId="0" borderId="0" xfId="0" applyNumberForma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1" fontId="0" fillId="9" borderId="17" xfId="0" applyNumberFormat="1" applyFont="1" applyFill="1" applyBorder="1" applyAlignment="1" applyProtection="1">
      <alignment horizontal="center" vertical="center" wrapText="1"/>
      <protection locked="0"/>
    </xf>
    <xf numFmtId="1" fontId="11" fillId="9" borderId="39" xfId="0" applyNumberFormat="1" applyFont="1" applyFill="1" applyBorder="1" applyAlignment="1" applyProtection="1">
      <alignment horizontal="center" vertical="center" wrapText="1"/>
      <protection locked="0"/>
    </xf>
    <xf numFmtId="2" fontId="11" fillId="0" borderId="0" xfId="0" applyNumberFormat="1" applyFont="1" applyFill="1" applyBorder="1" applyAlignment="1" applyProtection="1">
      <alignment horizontal="center" vertical="center" wrapText="1"/>
      <protection locked="0"/>
    </xf>
    <xf numFmtId="0" fontId="0" fillId="13" borderId="17" xfId="0" applyNumberForma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4" fontId="0" fillId="13" borderId="17" xfId="0" applyNumberFormat="1" applyFill="1" applyBorder="1" applyAlignment="1" applyProtection="1">
      <alignment horizontal="center" vertical="center"/>
      <protection locked="0"/>
    </xf>
    <xf numFmtId="0" fontId="0" fillId="10" borderId="17" xfId="0" applyNumberFormat="1" applyFill="1" applyBorder="1" applyAlignment="1" applyProtection="1">
      <alignment horizontal="center" vertical="center"/>
      <protection locked="0"/>
    </xf>
    <xf numFmtId="1" fontId="0" fillId="7" borderId="17" xfId="0" applyNumberFormat="1" applyFont="1" applyFill="1" applyBorder="1" applyAlignment="1" applyProtection="1">
      <alignment horizontal="center" vertical="center" wrapText="1"/>
      <protection/>
    </xf>
    <xf numFmtId="1" fontId="0" fillId="7" borderId="39" xfId="0" applyNumberFormat="1" applyFont="1" applyFill="1" applyBorder="1" applyAlignment="1" applyProtection="1">
      <alignment horizontal="center" vertical="center" wrapText="1"/>
      <protection/>
    </xf>
    <xf numFmtId="3" fontId="3" fillId="7" borderId="39" xfId="0" applyNumberFormat="1" applyFont="1" applyFill="1" applyBorder="1" applyAlignment="1" applyProtection="1">
      <alignment horizontal="center" vertical="center"/>
      <protection/>
    </xf>
    <xf numFmtId="4" fontId="0" fillId="5" borderId="37" xfId="0" applyNumberFormat="1" applyFont="1" applyFill="1" applyBorder="1" applyAlignment="1" applyProtection="1">
      <alignment/>
      <protection locked="0"/>
    </xf>
    <xf numFmtId="0" fontId="11" fillId="0" borderId="0" xfId="0" applyFont="1" applyFill="1" applyAlignment="1" applyProtection="1">
      <alignment/>
      <protection locked="0"/>
    </xf>
    <xf numFmtId="4" fontId="21" fillId="9" borderId="0" xfId="0" applyNumberFormat="1" applyFont="1" applyFill="1" applyBorder="1" applyAlignment="1" applyProtection="1">
      <alignment vertical="center"/>
      <protection locked="0"/>
    </xf>
    <xf numFmtId="0" fontId="11" fillId="5" borderId="11" xfId="0" applyFont="1" applyFill="1" applyBorder="1" applyAlignment="1" applyProtection="1">
      <alignment/>
      <protection locked="0"/>
    </xf>
    <xf numFmtId="4" fontId="0" fillId="10" borderId="17" xfId="0" applyNumberFormat="1" applyFill="1" applyBorder="1" applyAlignment="1" applyProtection="1">
      <alignment/>
      <protection locked="0"/>
    </xf>
    <xf numFmtId="1" fontId="0" fillId="6" borderId="26" xfId="0" applyNumberFormat="1" applyFill="1" applyBorder="1" applyAlignment="1" applyProtection="1">
      <alignment horizontal="center" vertical="center" wrapText="1"/>
      <protection locked="0"/>
    </xf>
    <xf numFmtId="4" fontId="0" fillId="10" borderId="17" xfId="0" applyNumberFormat="1" applyFont="1" applyFill="1" applyBorder="1" applyAlignment="1" applyProtection="1">
      <alignment/>
      <protection locked="0"/>
    </xf>
    <xf numFmtId="1" fontId="0" fillId="6" borderId="46" xfId="0" applyNumberFormat="1" applyFill="1" applyBorder="1" applyAlignment="1" applyProtection="1">
      <alignment horizontal="center" vertical="center" wrapText="1"/>
      <protection locked="0"/>
    </xf>
    <xf numFmtId="0" fontId="22" fillId="0" borderId="0" xfId="0" applyFont="1" applyFill="1" applyAlignment="1" applyProtection="1">
      <alignment/>
      <protection locked="0"/>
    </xf>
    <xf numFmtId="0" fontId="22" fillId="5" borderId="11" xfId="0" applyFont="1" applyFill="1" applyBorder="1" applyAlignment="1" applyProtection="1">
      <alignment/>
      <protection locked="0"/>
    </xf>
    <xf numFmtId="1" fontId="0" fillId="7" borderId="17" xfId="0" applyNumberFormat="1" applyFont="1" applyFill="1" applyBorder="1" applyAlignment="1" applyProtection="1">
      <alignment horizontal="center" vertical="center"/>
      <protection/>
    </xf>
    <xf numFmtId="0" fontId="42" fillId="0" borderId="0" xfId="0" applyFont="1" applyFill="1" applyBorder="1" applyAlignment="1" applyProtection="1">
      <alignment/>
      <protection locked="0"/>
    </xf>
    <xf numFmtId="0" fontId="12" fillId="5" borderId="7" xfId="0" applyFont="1" applyFill="1" applyBorder="1" applyAlignment="1" applyProtection="1">
      <alignment/>
      <protection locked="0"/>
    </xf>
    <xf numFmtId="0" fontId="0" fillId="5" borderId="47" xfId="0" applyFont="1" applyFill="1" applyBorder="1" applyAlignment="1" applyProtection="1">
      <alignment horizontal="center"/>
      <protection locked="0"/>
    </xf>
    <xf numFmtId="0" fontId="8" fillId="5" borderId="47" xfId="0" applyFont="1" applyFill="1" applyBorder="1" applyAlignment="1" applyProtection="1">
      <alignment/>
      <protection locked="0"/>
    </xf>
    <xf numFmtId="0" fontId="9" fillId="5" borderId="12" xfId="0" applyFont="1" applyFill="1" applyBorder="1" applyAlignment="1" applyProtection="1">
      <alignment horizontal="left" vertical="top" wrapText="1"/>
      <protection locked="0"/>
    </xf>
    <xf numFmtId="0" fontId="16" fillId="5" borderId="6" xfId="0" applyFont="1" applyFill="1" applyBorder="1" applyAlignment="1" applyProtection="1">
      <alignment/>
      <protection locked="0"/>
    </xf>
    <xf numFmtId="173" fontId="17" fillId="5" borderId="6" xfId="16" applyNumberFormat="1" applyFont="1" applyFill="1" applyBorder="1" applyAlignment="1" applyProtection="1">
      <alignment/>
      <protection locked="0"/>
    </xf>
    <xf numFmtId="37" fontId="10" fillId="5" borderId="6" xfId="0" applyNumberFormat="1" applyFont="1" applyFill="1" applyBorder="1" applyAlignment="1" applyProtection="1">
      <alignment/>
      <protection locked="0"/>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2" fontId="0" fillId="5" borderId="8" xfId="0" applyNumberFormat="1" applyFill="1" applyBorder="1" applyAlignment="1" applyProtection="1">
      <alignment horizontal="left"/>
      <protection locked="0"/>
    </xf>
    <xf numFmtId="2" fontId="10" fillId="5" borderId="8" xfId="0" applyNumberFormat="1" applyFont="1" applyFill="1" applyBorder="1" applyAlignment="1" applyProtection="1">
      <alignment/>
      <protection locked="0"/>
    </xf>
    <xf numFmtId="0" fontId="9" fillId="5" borderId="10" xfId="0" applyFont="1" applyFill="1" applyBorder="1" applyAlignment="1" applyProtection="1">
      <alignment horizontal="left"/>
      <protection locked="0"/>
    </xf>
    <xf numFmtId="0" fontId="0" fillId="5" borderId="0" xfId="0" applyFill="1" applyBorder="1" applyAlignment="1" applyProtection="1">
      <alignment horizontal="left"/>
      <protection locked="0"/>
    </xf>
    <xf numFmtId="2" fontId="0" fillId="5" borderId="0" xfId="0" applyNumberFormat="1" applyFill="1" applyBorder="1" applyAlignment="1" applyProtection="1">
      <alignment horizontal="left"/>
      <protection locked="0"/>
    </xf>
    <xf numFmtId="2" fontId="10" fillId="5" borderId="0" xfId="0" applyNumberFormat="1" applyFont="1" applyFill="1" applyBorder="1" applyAlignment="1" applyProtection="1">
      <alignment/>
      <protection locked="0"/>
    </xf>
    <xf numFmtId="2" fontId="0" fillId="5" borderId="0" xfId="0" applyNumberFormat="1" applyFill="1" applyBorder="1" applyAlignment="1" applyProtection="1">
      <alignment/>
      <protection locked="0"/>
    </xf>
    <xf numFmtId="0" fontId="0" fillId="5" borderId="10" xfId="0" applyFill="1" applyBorder="1" applyAlignment="1" applyProtection="1">
      <alignment horizontal="left"/>
      <protection locked="0"/>
    </xf>
    <xf numFmtId="0" fontId="0" fillId="5" borderId="12" xfId="0" applyFill="1" applyBorder="1" applyAlignment="1" applyProtection="1">
      <alignment horizontal="left"/>
      <protection locked="0"/>
    </xf>
    <xf numFmtId="0" fontId="0" fillId="5" borderId="6" xfId="0" applyFill="1" applyBorder="1" applyAlignment="1" applyProtection="1">
      <alignment horizontal="left"/>
      <protection locked="0"/>
    </xf>
    <xf numFmtId="2" fontId="0" fillId="5" borderId="6" xfId="0" applyNumberFormat="1" applyFill="1" applyBorder="1" applyAlignment="1" applyProtection="1">
      <alignment horizontal="left"/>
      <protection locked="0"/>
    </xf>
    <xf numFmtId="2" fontId="10" fillId="5" borderId="6" xfId="0" applyNumberFormat="1" applyFont="1" applyFill="1" applyBorder="1" applyAlignment="1" applyProtection="1">
      <alignment/>
      <protection locked="0"/>
    </xf>
    <xf numFmtId="4" fontId="3" fillId="5" borderId="11" xfId="0" applyNumberFormat="1" applyFont="1" applyFill="1" applyBorder="1" applyAlignment="1" applyProtection="1">
      <alignment horizontal="center" vertical="center" wrapText="1"/>
      <protection locked="0"/>
    </xf>
    <xf numFmtId="4" fontId="0" fillId="5" borderId="11" xfId="0" applyNumberFormat="1" applyFill="1" applyBorder="1" applyAlignment="1" applyProtection="1">
      <alignment horizontal="center" vertical="center" wrapText="1"/>
      <protection locked="0"/>
    </xf>
    <xf numFmtId="3" fontId="0" fillId="5" borderId="11" xfId="0" applyNumberFormat="1" applyFill="1" applyBorder="1" applyAlignment="1" applyProtection="1">
      <alignment horizontal="center" vertical="center" wrapText="1"/>
      <protection locked="0"/>
    </xf>
    <xf numFmtId="4" fontId="0" fillId="5" borderId="11" xfId="0" applyNumberFormat="1" applyFont="1" applyFill="1" applyBorder="1" applyAlignment="1" applyProtection="1">
      <alignment horizontal="center" vertical="center" wrapText="1"/>
      <protection locked="0"/>
    </xf>
    <xf numFmtId="2" fontId="0" fillId="9" borderId="17" xfId="0" applyNumberFormat="1" applyFont="1" applyFill="1" applyBorder="1" applyAlignment="1" applyProtection="1">
      <alignment horizontal="center" vertical="center" wrapText="1"/>
      <protection locked="0"/>
    </xf>
    <xf numFmtId="3" fontId="0" fillId="9" borderId="17" xfId="0" applyNumberFormat="1" applyFill="1" applyBorder="1" applyAlignment="1" applyProtection="1">
      <alignment horizontal="center" vertical="center" wrapText="1"/>
      <protection locked="0"/>
    </xf>
    <xf numFmtId="3" fontId="0" fillId="5" borderId="11" xfId="0" applyNumberFormat="1" applyFont="1" applyFill="1" applyBorder="1" applyAlignment="1" applyProtection="1">
      <alignment horizontal="center" vertical="center" wrapText="1"/>
      <protection locked="0"/>
    </xf>
    <xf numFmtId="1" fontId="0" fillId="6" borderId="17" xfId="0" applyNumberFormat="1" applyFill="1" applyBorder="1" applyAlignment="1" applyProtection="1">
      <alignment horizontal="center" vertical="center"/>
      <protection locked="0"/>
    </xf>
    <xf numFmtId="0" fontId="0" fillId="9" borderId="17" xfId="0" applyFill="1" applyBorder="1" applyAlignment="1" applyProtection="1">
      <alignment horizontal="center" vertical="center"/>
      <protection locked="0"/>
    </xf>
    <xf numFmtId="1" fontId="21" fillId="9" borderId="17" xfId="0" applyNumberFormat="1" applyFont="1" applyFill="1" applyBorder="1" applyAlignment="1" applyProtection="1">
      <alignment horizontal="center" vertical="center"/>
      <protection locked="0"/>
    </xf>
    <xf numFmtId="2" fontId="21" fillId="9" borderId="17" xfId="0" applyNumberFormat="1" applyFont="1" applyFill="1" applyBorder="1" applyAlignment="1" applyProtection="1">
      <alignment horizontal="center" vertical="center" wrapText="1"/>
      <protection locked="0"/>
    </xf>
    <xf numFmtId="1" fontId="0" fillId="10" borderId="17" xfId="0" applyNumberFormat="1" applyFill="1" applyBorder="1" applyAlignment="1" applyProtection="1">
      <alignment horizontal="center" vertical="center"/>
      <protection locked="0"/>
    </xf>
    <xf numFmtId="0" fontId="3" fillId="5" borderId="0" xfId="0" applyNumberFormat="1" applyFont="1" applyFill="1" applyBorder="1" applyAlignment="1" applyProtection="1">
      <alignment horizontal="left" vertical="center"/>
      <protection locked="0"/>
    </xf>
    <xf numFmtId="0" fontId="0" fillId="5" borderId="0" xfId="0" applyFill="1" applyBorder="1" applyAlignment="1" applyProtection="1">
      <alignment/>
      <protection locked="0"/>
    </xf>
    <xf numFmtId="0" fontId="3" fillId="5" borderId="6" xfId="0" applyFont="1" applyFill="1" applyBorder="1" applyAlignment="1" applyProtection="1">
      <alignment/>
      <protection locked="0"/>
    </xf>
    <xf numFmtId="179" fontId="0" fillId="9" borderId="17" xfId="0" applyNumberFormat="1" applyFill="1" applyBorder="1" applyAlignment="1" applyProtection="1">
      <alignment horizontal="center" vertical="center" wrapText="1"/>
      <protection locked="0"/>
    </xf>
    <xf numFmtId="2" fontId="11" fillId="5" borderId="11" xfId="0" applyNumberFormat="1" applyFont="1" applyFill="1" applyBorder="1" applyAlignment="1" applyProtection="1">
      <alignment horizontal="center" vertical="center" wrapText="1"/>
      <protection locked="0"/>
    </xf>
    <xf numFmtId="2" fontId="0" fillId="5" borderId="11" xfId="0" applyNumberFormat="1" applyFont="1" applyFill="1" applyBorder="1" applyAlignment="1" applyProtection="1">
      <alignment horizontal="center" vertical="center" wrapText="1"/>
      <protection locked="0"/>
    </xf>
    <xf numFmtId="0" fontId="0" fillId="5" borderId="0" xfId="0"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2" fontId="0" fillId="7" borderId="17" xfId="0" applyNumberFormat="1" applyFont="1" applyFill="1" applyBorder="1" applyAlignment="1" applyProtection="1">
      <alignment horizontal="center" vertical="center" wrapText="1"/>
      <protection/>
    </xf>
    <xf numFmtId="3" fontId="0" fillId="7" borderId="17" xfId="0" applyNumberFormat="1" applyFill="1" applyBorder="1" applyAlignment="1" applyProtection="1">
      <alignment horizontal="center" vertical="center" wrapText="1"/>
      <protection/>
    </xf>
    <xf numFmtId="3" fontId="3" fillId="7" borderId="26" xfId="0" applyNumberFormat="1" applyFont="1" applyFill="1" applyBorder="1" applyAlignment="1" applyProtection="1">
      <alignment horizontal="center" vertical="center"/>
      <protection/>
    </xf>
    <xf numFmtId="4" fontId="0" fillId="7" borderId="17" xfId="0" applyNumberFormat="1" applyFill="1" applyBorder="1" applyAlignment="1" applyProtection="1">
      <alignment horizontal="center" vertical="center" wrapText="1"/>
      <protection/>
    </xf>
    <xf numFmtId="179" fontId="0" fillId="7" borderId="17" xfId="0" applyNumberFormat="1" applyFill="1" applyBorder="1" applyAlignment="1" applyProtection="1">
      <alignment horizontal="center" vertical="center" wrapText="1"/>
      <protection/>
    </xf>
    <xf numFmtId="3" fontId="3" fillId="7" borderId="26" xfId="0" applyNumberFormat="1" applyFont="1" applyFill="1" applyBorder="1" applyAlignment="1" applyProtection="1">
      <alignment horizontal="center"/>
      <protection/>
    </xf>
    <xf numFmtId="0" fontId="42" fillId="0" borderId="0" xfId="0" applyFont="1" applyAlignment="1" applyProtection="1">
      <alignment/>
      <protection locked="0"/>
    </xf>
    <xf numFmtId="0" fontId="0" fillId="5" borderId="10" xfId="0" applyFont="1" applyFill="1" applyBorder="1" applyAlignment="1" applyProtection="1">
      <alignment vertical="center"/>
      <protection locked="0"/>
    </xf>
    <xf numFmtId="0" fontId="3" fillId="5" borderId="10" xfId="0" applyFont="1" applyFill="1" applyBorder="1" applyAlignment="1" applyProtection="1">
      <alignment vertical="center"/>
      <protection locked="0"/>
    </xf>
    <xf numFmtId="0" fontId="0" fillId="5" borderId="10" xfId="0" applyFont="1" applyFill="1" applyBorder="1" applyAlignment="1" applyProtection="1">
      <alignment vertical="center" wrapText="1"/>
      <protection locked="0"/>
    </xf>
    <xf numFmtId="0" fontId="3" fillId="5" borderId="10" xfId="0" applyFont="1" applyFill="1" applyBorder="1" applyAlignment="1" applyProtection="1">
      <alignment vertical="center" wrapText="1"/>
      <protection locked="0"/>
    </xf>
    <xf numFmtId="1" fontId="0" fillId="5" borderId="0" xfId="0" applyNumberFormat="1" applyFill="1" applyBorder="1" applyAlignment="1" applyProtection="1">
      <alignment horizontal="center" vertical="center"/>
      <protection locked="0"/>
    </xf>
    <xf numFmtId="0" fontId="0" fillId="5" borderId="12" xfId="0" applyFont="1" applyFill="1" applyBorder="1" applyAlignment="1" applyProtection="1">
      <alignment vertical="center"/>
      <protection locked="0"/>
    </xf>
    <xf numFmtId="0" fontId="0" fillId="5" borderId="6" xfId="0" applyFill="1" applyBorder="1" applyAlignment="1" applyProtection="1">
      <alignment vertical="center"/>
      <protection locked="0"/>
    </xf>
    <xf numFmtId="43" fontId="0" fillId="11" borderId="17" xfId="0" applyNumberFormat="1" applyFill="1" applyBorder="1" applyAlignment="1" applyProtection="1">
      <alignment vertical="center"/>
      <protection/>
    </xf>
    <xf numFmtId="43" fontId="0" fillId="11" borderId="17" xfId="0" applyNumberFormat="1" applyFill="1" applyBorder="1" applyAlignment="1" applyProtection="1">
      <alignment horizontal="center" vertical="center" wrapText="1"/>
      <protection/>
    </xf>
    <xf numFmtId="0" fontId="0" fillId="11" borderId="17" xfId="0" applyFill="1" applyBorder="1" applyAlignment="1" applyProtection="1">
      <alignment horizontal="center" vertical="center"/>
      <protection/>
    </xf>
    <xf numFmtId="43" fontId="0" fillId="11" borderId="17" xfId="0" applyNumberFormat="1" applyFill="1" applyBorder="1" applyAlignment="1" applyProtection="1">
      <alignment horizontal="center" vertical="center"/>
      <protection/>
    </xf>
    <xf numFmtId="1" fontId="0" fillId="11" borderId="17" xfId="0" applyNumberFormat="1" applyFill="1" applyBorder="1" applyAlignment="1" applyProtection="1">
      <alignment horizontal="center" vertical="center"/>
      <protection/>
    </xf>
    <xf numFmtId="3" fontId="0" fillId="11" borderId="17" xfId="0" applyNumberFormat="1" applyFill="1" applyBorder="1" applyAlignment="1" applyProtection="1">
      <alignment horizontal="center" vertical="center"/>
      <protection/>
    </xf>
    <xf numFmtId="0" fontId="11" fillId="4" borderId="0" xfId="0" applyFont="1" applyFill="1" applyBorder="1" applyAlignment="1" applyProtection="1">
      <alignment/>
      <protection locked="0"/>
    </xf>
    <xf numFmtId="0" fontId="0" fillId="9" borderId="17" xfId="0" applyFill="1" applyBorder="1" applyAlignment="1" applyProtection="1">
      <alignment/>
      <protection locked="0"/>
    </xf>
    <xf numFmtId="0" fontId="0" fillId="10" borderId="17" xfId="0" applyFill="1" applyBorder="1" applyAlignment="1" applyProtection="1">
      <alignment/>
      <protection locked="0"/>
    </xf>
    <xf numFmtId="1" fontId="0" fillId="5" borderId="17"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xf>
    <xf numFmtId="0" fontId="1" fillId="0" borderId="0" xfId="0" applyFont="1" applyAlignment="1" applyProtection="1">
      <alignment/>
      <protection/>
    </xf>
    <xf numFmtId="0" fontId="0" fillId="5" borderId="10" xfId="0" applyFill="1" applyBorder="1" applyAlignment="1" applyProtection="1">
      <alignment/>
      <protection/>
    </xf>
    <xf numFmtId="0" fontId="0" fillId="0" borderId="0" xfId="0" applyFont="1" applyAlignment="1" applyProtection="1">
      <alignment/>
      <protection/>
    </xf>
    <xf numFmtId="0" fontId="9" fillId="12" borderId="0" xfId="0" applyFont="1" applyFill="1" applyAlignment="1" applyProtection="1">
      <alignment wrapText="1"/>
      <protection/>
    </xf>
    <xf numFmtId="0" fontId="9" fillId="12" borderId="10" xfId="0" applyFont="1" applyFill="1" applyBorder="1" applyAlignment="1" applyProtection="1">
      <alignment/>
      <protection/>
    </xf>
    <xf numFmtId="0" fontId="9" fillId="12" borderId="0" xfId="0" applyFont="1" applyFill="1" applyAlignment="1" applyProtection="1">
      <alignment/>
      <protection/>
    </xf>
    <xf numFmtId="0" fontId="0" fillId="12" borderId="10" xfId="0" applyFill="1" applyBorder="1" applyAlignment="1" applyProtection="1">
      <alignment/>
      <protection/>
    </xf>
    <xf numFmtId="0" fontId="0" fillId="12" borderId="0" xfId="0" applyFill="1" applyAlignment="1" applyProtection="1">
      <alignment/>
      <protection/>
    </xf>
    <xf numFmtId="0" fontId="0" fillId="5" borderId="0" xfId="0" applyFill="1" applyBorder="1" applyAlignment="1" applyProtection="1">
      <alignment horizontal="left" vertical="top" wrapText="1"/>
      <protection/>
    </xf>
    <xf numFmtId="0" fontId="0" fillId="5" borderId="0" xfId="0" applyFill="1" applyBorder="1" applyAlignment="1" applyProtection="1">
      <alignment wrapText="1"/>
      <protection/>
    </xf>
    <xf numFmtId="0" fontId="0" fillId="5" borderId="11" xfId="0" applyFill="1" applyBorder="1" applyAlignment="1" applyProtection="1">
      <alignment/>
      <protection/>
    </xf>
    <xf numFmtId="0" fontId="0" fillId="5" borderId="12" xfId="0" applyFill="1" applyBorder="1" applyAlignment="1" applyProtection="1">
      <alignment/>
      <protection/>
    </xf>
    <xf numFmtId="0" fontId="0" fillId="5" borderId="6" xfId="0" applyFill="1" applyBorder="1" applyAlignment="1" applyProtection="1">
      <alignment/>
      <protection/>
    </xf>
    <xf numFmtId="0" fontId="0" fillId="5" borderId="16" xfId="0" applyFill="1" applyBorder="1" applyAlignment="1" applyProtection="1">
      <alignment/>
      <protection/>
    </xf>
    <xf numFmtId="0" fontId="0" fillId="0" borderId="0" xfId="0" applyBorder="1" applyAlignment="1" applyProtection="1">
      <alignment/>
      <protection/>
    </xf>
    <xf numFmtId="0" fontId="8" fillId="0" borderId="0" xfId="0" applyFont="1" applyAlignment="1" applyProtection="1">
      <alignment/>
      <protection/>
    </xf>
    <xf numFmtId="0" fontId="0" fillId="5" borderId="0" xfId="0" applyFill="1" applyBorder="1" applyAlignment="1" applyProtection="1">
      <alignment horizontal="left" vertical="center"/>
      <protection locked="0"/>
    </xf>
    <xf numFmtId="0" fontId="3" fillId="5" borderId="10" xfId="0" applyFont="1" applyFill="1" applyBorder="1" applyAlignment="1" applyProtection="1">
      <alignment/>
      <protection locked="0"/>
    </xf>
    <xf numFmtId="4" fontId="21" fillId="9" borderId="17" xfId="0" applyNumberFormat="1" applyFont="1" applyFill="1" applyBorder="1" applyAlignment="1" applyProtection="1">
      <alignment horizontal="center" vertical="center"/>
      <protection locked="0"/>
    </xf>
    <xf numFmtId="0" fontId="0" fillId="4" borderId="17" xfId="0" applyFill="1" applyBorder="1" applyAlignment="1" applyProtection="1">
      <alignment horizontal="center"/>
      <protection locked="0"/>
    </xf>
    <xf numFmtId="0" fontId="0" fillId="4" borderId="17" xfId="0" applyFont="1" applyFill="1" applyBorder="1" applyAlignment="1" applyProtection="1">
      <alignment horizontal="center" vertical="top"/>
      <protection locked="0"/>
    </xf>
    <xf numFmtId="2" fontId="0" fillId="4" borderId="17" xfId="0" applyNumberFormat="1" applyFill="1" applyBorder="1" applyAlignment="1" applyProtection="1">
      <alignment horizontal="center"/>
      <protection locked="0"/>
    </xf>
    <xf numFmtId="0" fontId="22" fillId="4" borderId="17" xfId="0" applyFont="1" applyFill="1" applyBorder="1" applyAlignment="1" applyProtection="1">
      <alignment horizontal="center"/>
      <protection locked="0"/>
    </xf>
    <xf numFmtId="0" fontId="22" fillId="4" borderId="17" xfId="0" applyFont="1" applyFill="1" applyBorder="1" applyAlignment="1" applyProtection="1">
      <alignment horizontal="center" vertical="center"/>
      <protection locked="0"/>
    </xf>
    <xf numFmtId="2" fontId="22" fillId="4" borderId="17" xfId="0" applyNumberFormat="1" applyFont="1" applyFill="1" applyBorder="1" applyAlignment="1" applyProtection="1">
      <alignment horizontal="center"/>
      <protection locked="0"/>
    </xf>
    <xf numFmtId="0" fontId="12" fillId="5" borderId="10" xfId="0" applyFont="1" applyFill="1" applyBorder="1" applyAlignment="1" applyProtection="1">
      <alignment/>
      <protection locked="0"/>
    </xf>
    <xf numFmtId="0" fontId="0" fillId="4" borderId="17" xfId="0" applyFont="1" applyFill="1" applyBorder="1" applyAlignment="1" applyProtection="1">
      <alignment horizontal="center"/>
      <protection locked="0"/>
    </xf>
    <xf numFmtId="0" fontId="56" fillId="4" borderId="17" xfId="0" applyFont="1" applyFill="1" applyBorder="1" applyAlignment="1" applyProtection="1">
      <alignment horizontal="center"/>
      <protection locked="0"/>
    </xf>
    <xf numFmtId="2" fontId="56" fillId="4" borderId="17" xfId="0" applyNumberFormat="1" applyFont="1" applyFill="1" applyBorder="1" applyAlignment="1" applyProtection="1">
      <alignment horizontal="center"/>
      <protection locked="0"/>
    </xf>
    <xf numFmtId="0" fontId="0" fillId="5" borderId="11" xfId="0" applyFill="1" applyBorder="1" applyAlignment="1" applyProtection="1">
      <alignment horizontal="center"/>
      <protection locked="0"/>
    </xf>
    <xf numFmtId="2" fontId="3" fillId="4" borderId="17" xfId="0" applyNumberFormat="1" applyFont="1" applyFill="1" applyBorder="1" applyAlignment="1" applyProtection="1">
      <alignment horizontal="center"/>
      <protection locked="0"/>
    </xf>
    <xf numFmtId="2" fontId="0" fillId="4" borderId="17" xfId="0" applyNumberFormat="1" applyFont="1" applyFill="1" applyBorder="1" applyAlignment="1" applyProtection="1">
      <alignment/>
      <protection locked="0"/>
    </xf>
    <xf numFmtId="43" fontId="0" fillId="10" borderId="17" xfId="0" applyNumberFormat="1" applyFill="1" applyBorder="1" applyAlignment="1" applyProtection="1">
      <alignment/>
      <protection locked="0"/>
    </xf>
    <xf numFmtId="0" fontId="0" fillId="4" borderId="36" xfId="0" applyFill="1" applyBorder="1" applyAlignment="1" applyProtection="1">
      <alignment vertical="center"/>
      <protection locked="0"/>
    </xf>
    <xf numFmtId="0" fontId="0" fillId="4" borderId="17" xfId="0" applyFill="1" applyBorder="1" applyAlignment="1" applyProtection="1">
      <alignment horizontal="center" vertical="center"/>
      <protection locked="0"/>
    </xf>
    <xf numFmtId="0" fontId="3" fillId="5" borderId="8" xfId="0" applyFont="1" applyFill="1" applyBorder="1" applyAlignment="1" applyProtection="1">
      <alignment horizontal="left" vertical="center"/>
      <protection locked="0"/>
    </xf>
    <xf numFmtId="0" fontId="0" fillId="5" borderId="36" xfId="0" applyFont="1" applyFill="1" applyBorder="1" applyAlignment="1" applyProtection="1">
      <alignment horizontal="center" vertical="top" wrapText="1"/>
      <protection locked="0"/>
    </xf>
    <xf numFmtId="1" fontId="0" fillId="6" borderId="17" xfId="18" applyNumberFormat="1" applyFont="1" applyFill="1" applyBorder="1" applyAlignment="1" applyProtection="1">
      <alignment horizontal="center"/>
      <protection locked="0"/>
    </xf>
    <xf numFmtId="0" fontId="3" fillId="5" borderId="10" xfId="0" applyFont="1" applyFill="1" applyBorder="1" applyAlignment="1" applyProtection="1">
      <alignment horizontal="right" vertical="top" wrapText="1"/>
      <protection locked="0"/>
    </xf>
    <xf numFmtId="2" fontId="0" fillId="6" borderId="17" xfId="0" applyNumberFormat="1" applyFill="1" applyBorder="1" applyAlignment="1" applyProtection="1">
      <alignment horizontal="center"/>
      <protection locked="0"/>
    </xf>
    <xf numFmtId="0" fontId="5" fillId="6" borderId="17" xfId="42" applyFill="1" applyBorder="1" applyAlignment="1" applyProtection="1">
      <alignment vertical="center"/>
      <protection locked="0"/>
    </xf>
    <xf numFmtId="14" fontId="0" fillId="11" borderId="17" xfId="0" applyNumberFormat="1" applyFill="1" applyBorder="1" applyAlignment="1" applyProtection="1">
      <alignment horizontal="center" vertical="center"/>
      <protection/>
    </xf>
    <xf numFmtId="1" fontId="0" fillId="6" borderId="17" xfId="0" applyNumberFormat="1" applyFill="1" applyBorder="1" applyAlignment="1" applyProtection="1">
      <alignment horizontal="center"/>
      <protection locked="0"/>
    </xf>
    <xf numFmtId="0" fontId="0" fillId="6" borderId="17" xfId="0" applyFill="1" applyBorder="1" applyAlignment="1" applyProtection="1">
      <alignment horizontal="center"/>
      <protection/>
    </xf>
    <xf numFmtId="0" fontId="0" fillId="6" borderId="17" xfId="0" applyFill="1" applyBorder="1" applyAlignment="1" applyProtection="1">
      <alignment horizontal="center"/>
      <protection locked="0"/>
    </xf>
    <xf numFmtId="1" fontId="0" fillId="13" borderId="17" xfId="0" applyNumberFormat="1" applyFill="1" applyBorder="1" applyAlignment="1" applyProtection="1">
      <alignment horizontal="center" vertical="center" wrapText="1"/>
      <protection locked="0"/>
    </xf>
    <xf numFmtId="2" fontId="0" fillId="13" borderId="17" xfId="0" applyNumberForma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0" fillId="4" borderId="48" xfId="0" applyFill="1" applyBorder="1" applyAlignment="1" applyProtection="1">
      <alignment/>
      <protection locked="0"/>
    </xf>
    <xf numFmtId="0" fontId="0" fillId="4" borderId="26" xfId="0" applyFill="1" applyBorder="1" applyAlignment="1" applyProtection="1">
      <alignment/>
      <protection locked="0"/>
    </xf>
    <xf numFmtId="2" fontId="0" fillId="4" borderId="17"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protection locked="0"/>
    </xf>
    <xf numFmtId="0" fontId="3" fillId="0" borderId="17" xfId="0" applyFont="1" applyBorder="1" applyAlignment="1" applyProtection="1">
      <alignment horizontal="center"/>
      <protection locked="0"/>
    </xf>
    <xf numFmtId="0" fontId="0" fillId="10" borderId="48" xfId="0" applyFill="1" applyBorder="1" applyAlignment="1" applyProtection="1">
      <alignment horizontal="center" vertical="center"/>
      <protection locked="0"/>
    </xf>
    <xf numFmtId="0" fontId="59" fillId="6" borderId="31" xfId="0" applyFont="1" applyFill="1" applyBorder="1" applyAlignment="1" applyProtection="1">
      <alignment/>
      <protection locked="0"/>
    </xf>
    <xf numFmtId="0" fontId="60" fillId="6" borderId="17" xfId="0" applyFont="1" applyFill="1" applyBorder="1" applyAlignment="1" applyProtection="1">
      <alignment/>
      <protection locked="0"/>
    </xf>
    <xf numFmtId="179" fontId="60" fillId="7" borderId="32" xfId="0" applyNumberFormat="1" applyFont="1" applyFill="1" applyBorder="1" applyAlignment="1" applyProtection="1">
      <alignment horizontal="center"/>
      <protection/>
    </xf>
    <xf numFmtId="0" fontId="59" fillId="6" borderId="32" xfId="0" applyFont="1" applyFill="1" applyBorder="1" applyAlignment="1" applyProtection="1">
      <alignment/>
      <protection locked="0"/>
    </xf>
    <xf numFmtId="0" fontId="0" fillId="4" borderId="17" xfId="0" applyFill="1" applyBorder="1" applyAlignment="1" applyProtection="1">
      <alignment/>
      <protection locked="0"/>
    </xf>
    <xf numFmtId="0" fontId="3" fillId="4" borderId="48" xfId="0" applyNumberFormat="1" applyFont="1" applyFill="1" applyBorder="1" applyAlignment="1" applyProtection="1">
      <alignment horizontal="left" vertical="center"/>
      <protection locked="0"/>
    </xf>
    <xf numFmtId="0" fontId="3" fillId="4" borderId="26" xfId="0" applyNumberFormat="1" applyFont="1" applyFill="1" applyBorder="1" applyAlignment="1" applyProtection="1">
      <alignment horizontal="center" vertical="center"/>
      <protection locked="0"/>
    </xf>
    <xf numFmtId="0" fontId="0" fillId="5" borderId="11" xfId="0" applyFill="1" applyBorder="1" applyAlignment="1" applyProtection="1">
      <alignment vertical="center"/>
      <protection locked="0"/>
    </xf>
    <xf numFmtId="41" fontId="0" fillId="10" borderId="17" xfId="0" applyNumberFormat="1" applyFill="1" applyBorder="1" applyAlignment="1" applyProtection="1">
      <alignment horizontal="center" vertical="center"/>
      <protection locked="0"/>
    </xf>
    <xf numFmtId="43" fontId="0" fillId="10" borderId="17" xfId="0" applyNumberFormat="1" applyFill="1" applyBorder="1" applyAlignment="1" applyProtection="1">
      <alignment horizontal="center" vertical="center"/>
      <protection locked="0"/>
    </xf>
    <xf numFmtId="2" fontId="0" fillId="5" borderId="17" xfId="0" applyNumberFormat="1" applyFont="1" applyFill="1" applyBorder="1" applyAlignment="1" applyProtection="1">
      <alignment horizontal="center" vertical="center"/>
      <protection/>
    </xf>
    <xf numFmtId="10" fontId="0" fillId="0" borderId="0" xfId="0" applyNumberFormat="1" applyAlignment="1" applyProtection="1">
      <alignment/>
      <protection locked="0"/>
    </xf>
    <xf numFmtId="0" fontId="0" fillId="6" borderId="0" xfId="0" applyFill="1" applyAlignment="1" applyProtection="1">
      <alignment/>
      <protection locked="0"/>
    </xf>
    <xf numFmtId="2" fontId="0" fillId="0" borderId="0" xfId="0" applyNumberFormat="1" applyFill="1" applyBorder="1" applyAlignment="1" applyProtection="1">
      <alignment horizontal="left" vertical="center"/>
      <protection locked="0"/>
    </xf>
    <xf numFmtId="0" fontId="50" fillId="0" borderId="0" xfId="0" applyFont="1" applyFill="1" applyBorder="1" applyAlignment="1" applyProtection="1">
      <alignment vertical="center"/>
      <protection locked="0"/>
    </xf>
    <xf numFmtId="2" fontId="0" fillId="6" borderId="41" xfId="0" applyNumberFormat="1" applyFill="1" applyBorder="1" applyAlignment="1" applyProtection="1">
      <alignment/>
      <protection locked="0"/>
    </xf>
    <xf numFmtId="2" fontId="0" fillId="11" borderId="39" xfId="0" applyNumberFormat="1" applyFill="1" applyBorder="1" applyAlignment="1" applyProtection="1">
      <alignment/>
      <protection locked="0"/>
    </xf>
    <xf numFmtId="2" fontId="0" fillId="13" borderId="39" xfId="0" applyNumberFormat="1" applyFill="1" applyBorder="1" applyAlignment="1" applyProtection="1">
      <alignment/>
      <protection locked="0"/>
    </xf>
    <xf numFmtId="0" fontId="50" fillId="0" borderId="0" xfId="0" applyFont="1" applyFill="1" applyAlignment="1" applyProtection="1">
      <alignment/>
      <protection locked="0"/>
    </xf>
    <xf numFmtId="0" fontId="0" fillId="4" borderId="7" xfId="0" applyFont="1" applyFill="1" applyBorder="1" applyAlignment="1" applyProtection="1">
      <alignment horizontal="left"/>
      <protection locked="0"/>
    </xf>
    <xf numFmtId="0" fontId="0" fillId="4" borderId="8" xfId="0" applyFont="1" applyFill="1" applyBorder="1" applyAlignment="1" applyProtection="1">
      <alignment horizontal="left"/>
      <protection locked="0"/>
    </xf>
    <xf numFmtId="2" fontId="0" fillId="10" borderId="41" xfId="0" applyNumberFormat="1" applyFill="1" applyBorder="1" applyAlignment="1" applyProtection="1">
      <alignment/>
      <protection locked="0"/>
    </xf>
    <xf numFmtId="0" fontId="0" fillId="4" borderId="25" xfId="0" applyFill="1" applyBorder="1" applyAlignment="1" applyProtection="1">
      <alignment horizontal="left"/>
      <protection locked="0"/>
    </xf>
    <xf numFmtId="0" fontId="0" fillId="4" borderId="49" xfId="0" applyFill="1" applyBorder="1" applyAlignment="1" applyProtection="1">
      <alignment horizontal="left"/>
      <protection locked="0"/>
    </xf>
    <xf numFmtId="0" fontId="0" fillId="4" borderId="26" xfId="0" applyFill="1" applyBorder="1" applyAlignment="1" applyProtection="1">
      <alignment horizontal="left"/>
      <protection locked="0"/>
    </xf>
    <xf numFmtId="2" fontId="0" fillId="6" borderId="39" xfId="0" applyNumberFormat="1" applyFill="1" applyBorder="1" applyAlignment="1" applyProtection="1">
      <alignment/>
      <protection locked="0"/>
    </xf>
    <xf numFmtId="0" fontId="0" fillId="4" borderId="12" xfId="0" applyFill="1" applyBorder="1" applyAlignment="1" applyProtection="1">
      <alignment horizontal="left"/>
      <protection locked="0"/>
    </xf>
    <xf numFmtId="0" fontId="0" fillId="4" borderId="6" xfId="0" applyFill="1" applyBorder="1" applyAlignment="1" applyProtection="1">
      <alignment horizontal="left"/>
      <protection locked="0"/>
    </xf>
    <xf numFmtId="0" fontId="0" fillId="4" borderId="50" xfId="0" applyFill="1" applyBorder="1" applyAlignment="1" applyProtection="1">
      <alignment horizontal="left"/>
      <protection locked="0"/>
    </xf>
    <xf numFmtId="4" fontId="3" fillId="0" borderId="17" xfId="0" applyNumberFormat="1" applyFont="1" applyBorder="1" applyAlignment="1" applyProtection="1">
      <alignment horizontal="center" vertical="top"/>
      <protection locked="0"/>
    </xf>
    <xf numFmtId="4" fontId="0" fillId="0" borderId="17" xfId="0" applyNumberFormat="1" applyBorder="1" applyAlignment="1" applyProtection="1">
      <alignment horizontal="center" vertical="center"/>
      <protection locked="0"/>
    </xf>
    <xf numFmtId="4" fontId="0" fillId="0" borderId="17" xfId="0" applyNumberFormat="1" applyBorder="1" applyAlignment="1" applyProtection="1">
      <alignment horizontal="center" vertical="center" wrapText="1"/>
      <protection locked="0"/>
    </xf>
    <xf numFmtId="4" fontId="0" fillId="5" borderId="17" xfId="0" applyNumberFormat="1" applyFill="1" applyBorder="1" applyAlignment="1" applyProtection="1">
      <alignment vertical="top"/>
      <protection locked="0"/>
    </xf>
    <xf numFmtId="4" fontId="0" fillId="5" borderId="17" xfId="0" applyNumberFormat="1" applyFont="1" applyFill="1" applyBorder="1" applyAlignment="1" applyProtection="1">
      <alignment horizontal="center" vertical="top"/>
      <protection locked="0"/>
    </xf>
    <xf numFmtId="4" fontId="0" fillId="5" borderId="17" xfId="0" applyNumberFormat="1" applyFill="1" applyBorder="1" applyAlignment="1" applyProtection="1">
      <alignment horizontal="center" vertical="center"/>
      <protection locked="0"/>
    </xf>
    <xf numFmtId="0" fontId="0" fillId="5" borderId="51" xfId="0" applyFill="1" applyBorder="1" applyAlignment="1" applyProtection="1">
      <alignment/>
      <protection locked="0"/>
    </xf>
    <xf numFmtId="0" fontId="0" fillId="5" borderId="3" xfId="0" applyFill="1" applyBorder="1" applyAlignment="1" applyProtection="1">
      <alignment/>
      <protection locked="0"/>
    </xf>
    <xf numFmtId="0" fontId="0" fillId="5" borderId="31" xfId="0" applyFill="1" applyBorder="1" applyAlignment="1" applyProtection="1">
      <alignment/>
      <protection locked="0"/>
    </xf>
    <xf numFmtId="0" fontId="0" fillId="4" borderId="8" xfId="0" applyFill="1" applyBorder="1" applyAlignment="1" applyProtection="1">
      <alignment/>
      <protection locked="0"/>
    </xf>
    <xf numFmtId="0" fontId="0" fillId="4" borderId="49" xfId="0" applyFill="1" applyBorder="1" applyAlignment="1" applyProtection="1">
      <alignmen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4" xfId="0" applyFill="1" applyBorder="1" applyAlignment="1" applyProtection="1">
      <alignment/>
      <protection locked="0"/>
    </xf>
    <xf numFmtId="0" fontId="0" fillId="4" borderId="27" xfId="0" applyFill="1" applyBorder="1" applyAlignment="1" applyProtection="1">
      <alignment/>
      <protection locked="0"/>
    </xf>
    <xf numFmtId="0" fontId="3" fillId="4" borderId="17" xfId="0" applyFont="1" applyFill="1" applyBorder="1" applyAlignment="1" applyProtection="1">
      <alignment horizontal="center"/>
      <protection locked="0"/>
    </xf>
    <xf numFmtId="2" fontId="3" fillId="4" borderId="17"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protection locked="0"/>
    </xf>
    <xf numFmtId="0" fontId="0" fillId="4" borderId="17" xfId="0" applyFill="1" applyBorder="1" applyAlignment="1" applyProtection="1">
      <alignment wrapText="1"/>
      <protection locked="0"/>
    </xf>
    <xf numFmtId="0" fontId="14" fillId="4" borderId="7" xfId="0" applyFont="1" applyFill="1" applyBorder="1" applyAlignment="1" applyProtection="1">
      <alignment/>
      <protection locked="0"/>
    </xf>
    <xf numFmtId="0" fontId="8" fillId="4" borderId="8" xfId="0" applyFont="1" applyFill="1" applyBorder="1" applyAlignment="1" applyProtection="1">
      <alignment/>
      <protection locked="0"/>
    </xf>
    <xf numFmtId="11" fontId="15" fillId="4" borderId="8" xfId="0" applyNumberFormat="1" applyFont="1" applyFill="1" applyBorder="1" applyAlignment="1" applyProtection="1">
      <alignment/>
      <protection locked="0"/>
    </xf>
    <xf numFmtId="0" fontId="17" fillId="4" borderId="8" xfId="0" applyFont="1" applyFill="1" applyBorder="1" applyAlignment="1" applyProtection="1">
      <alignment/>
      <protection locked="0"/>
    </xf>
    <xf numFmtId="0" fontId="8" fillId="4" borderId="9" xfId="0" applyFont="1" applyFill="1" applyBorder="1" applyAlignment="1" applyProtection="1">
      <alignment/>
      <protection locked="0"/>
    </xf>
    <xf numFmtId="0" fontId="0" fillId="0" borderId="17" xfId="0" applyBorder="1" applyAlignment="1" applyProtection="1">
      <alignment horizontal="center"/>
      <protection locked="0"/>
    </xf>
    <xf numFmtId="0" fontId="3" fillId="0" borderId="17" xfId="0" applyFont="1" applyFill="1" applyBorder="1" applyAlignment="1" applyProtection="1">
      <alignment horizontal="center" vertical="center" wrapText="1"/>
      <protection locked="0"/>
    </xf>
    <xf numFmtId="0" fontId="3" fillId="0" borderId="17" xfId="0" applyFont="1" applyBorder="1" applyAlignment="1" applyProtection="1">
      <alignment vertical="center" wrapText="1"/>
      <protection locked="0"/>
    </xf>
    <xf numFmtId="0" fontId="0" fillId="5" borderId="0"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0" borderId="38"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8" xfId="0" applyFont="1" applyBorder="1" applyAlignment="1" applyProtection="1">
      <alignment horizontal="center"/>
      <protection locked="0"/>
    </xf>
    <xf numFmtId="1" fontId="0" fillId="5" borderId="17" xfId="18" applyNumberFormat="1" applyFont="1" applyFill="1" applyBorder="1" applyAlignment="1" applyProtection="1">
      <alignment horizontal="center" vertical="center"/>
      <protection locked="0"/>
    </xf>
    <xf numFmtId="2" fontId="0" fillId="5" borderId="17" xfId="47" applyNumberFormat="1" applyFont="1" applyFill="1" applyBorder="1" applyAlignment="1" applyProtection="1">
      <alignment horizontal="center" vertical="center"/>
      <protection locked="0"/>
    </xf>
    <xf numFmtId="0" fontId="0" fillId="0" borderId="36" xfId="0"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0" fillId="0" borderId="36" xfId="0" applyBorder="1" applyAlignment="1" applyProtection="1">
      <alignment/>
      <protection locked="0"/>
    </xf>
    <xf numFmtId="0" fontId="0" fillId="0" borderId="17" xfId="0" applyBorder="1" applyAlignment="1" applyProtection="1">
      <alignment/>
      <protection locked="0"/>
    </xf>
    <xf numFmtId="0" fontId="0" fillId="0" borderId="17"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5" borderId="36" xfId="0" applyFill="1" applyBorder="1" applyAlignment="1" applyProtection="1">
      <alignment/>
      <protection locked="0"/>
    </xf>
    <xf numFmtId="0" fontId="0" fillId="5" borderId="17" xfId="18"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center"/>
      <protection locked="0"/>
    </xf>
    <xf numFmtId="2" fontId="0" fillId="5" borderId="17" xfId="0" applyNumberFormat="1" applyFont="1" applyFill="1" applyBorder="1" applyAlignment="1" applyProtection="1">
      <alignment horizontal="center"/>
      <protection locked="0"/>
    </xf>
    <xf numFmtId="1" fontId="0" fillId="5" borderId="17" xfId="18" applyNumberFormat="1" applyFont="1" applyFill="1" applyBorder="1" applyAlignment="1" applyProtection="1">
      <alignment horizontal="center"/>
      <protection locked="0"/>
    </xf>
    <xf numFmtId="0" fontId="3" fillId="6" borderId="17" xfId="0" applyFont="1" applyFill="1" applyBorder="1" applyAlignment="1" applyProtection="1">
      <alignment horizontal="center"/>
      <protection/>
    </xf>
    <xf numFmtId="0" fontId="3" fillId="7" borderId="17" xfId="0" applyFont="1" applyFill="1" applyBorder="1" applyAlignment="1" applyProtection="1">
      <alignment horizontal="center"/>
      <protection/>
    </xf>
    <xf numFmtId="1" fontId="0" fillId="11" borderId="17" xfId="16" applyNumberFormat="1" applyFont="1" applyFill="1" applyBorder="1" applyAlignment="1" applyProtection="1">
      <alignment horizontal="center"/>
      <protection/>
    </xf>
    <xf numFmtId="1" fontId="0" fillId="11" borderId="17" xfId="0" applyNumberFormat="1" applyFont="1" applyFill="1" applyBorder="1" applyAlignment="1" applyProtection="1">
      <alignment horizontal="center"/>
      <protection/>
    </xf>
    <xf numFmtId="1" fontId="0" fillId="11" borderId="17" xfId="18" applyNumberFormat="1" applyFont="1" applyFill="1" applyBorder="1" applyAlignment="1" applyProtection="1">
      <alignment horizontal="center"/>
      <protection/>
    </xf>
    <xf numFmtId="0" fontId="0" fillId="7" borderId="17" xfId="0" applyFill="1" applyBorder="1" applyAlignment="1" applyProtection="1">
      <alignment horizontal="center"/>
      <protection/>
    </xf>
    <xf numFmtId="0" fontId="0" fillId="7" borderId="17" xfId="0" applyFill="1" applyBorder="1" applyAlignment="1" applyProtection="1">
      <alignment horizontal="center" vertical="center"/>
      <protection/>
    </xf>
    <xf numFmtId="0" fontId="0" fillId="11" borderId="36" xfId="0" applyFill="1" applyBorder="1" applyAlignment="1" applyProtection="1">
      <alignment horizontal="center"/>
      <protection/>
    </xf>
    <xf numFmtId="0" fontId="0" fillId="11" borderId="17" xfId="0" applyFill="1" applyBorder="1" applyAlignment="1" applyProtection="1">
      <alignment horizontal="center"/>
      <protection/>
    </xf>
    <xf numFmtId="0" fontId="18" fillId="0" borderId="0" xfId="0" applyFont="1" applyAlignment="1" applyProtection="1">
      <alignment/>
      <protection locked="0"/>
    </xf>
    <xf numFmtId="0" fontId="50" fillId="0" borderId="0" xfId="0" applyFont="1" applyFill="1" applyAlignment="1" applyProtection="1">
      <alignment vertical="center"/>
      <protection locked="0"/>
    </xf>
    <xf numFmtId="0" fontId="0" fillId="0" borderId="0" xfId="0" applyAlignment="1" applyProtection="1">
      <alignment vertical="center" wrapText="1"/>
      <protection locked="0"/>
    </xf>
    <xf numFmtId="0" fontId="3" fillId="0" borderId="0" xfId="0" applyFont="1" applyFill="1" applyAlignment="1" applyProtection="1">
      <alignment/>
      <protection locked="0"/>
    </xf>
    <xf numFmtId="0" fontId="0" fillId="4" borderId="23" xfId="0" applyFont="1" applyFill="1" applyBorder="1" applyAlignment="1" applyProtection="1">
      <alignment horizontal="left"/>
      <protection locked="0"/>
    </xf>
    <xf numFmtId="0" fontId="0" fillId="4" borderId="47" xfId="0" applyFont="1" applyFill="1" applyBorder="1" applyAlignment="1" applyProtection="1">
      <alignment horizontal="left"/>
      <protection locked="0"/>
    </xf>
    <xf numFmtId="0" fontId="0" fillId="4" borderId="24" xfId="0" applyFont="1" applyFill="1" applyBorder="1" applyAlignment="1" applyProtection="1">
      <alignment horizontal="left"/>
      <protection locked="0"/>
    </xf>
    <xf numFmtId="2" fontId="3" fillId="0" borderId="17" xfId="0" applyNumberFormat="1"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center" vertical="center" wrapText="1"/>
      <protection locked="0"/>
    </xf>
    <xf numFmtId="4" fontId="3" fillId="0" borderId="39" xfId="0" applyNumberFormat="1" applyFont="1" applyFill="1" applyBorder="1" applyAlignment="1" applyProtection="1">
      <alignment horizontal="center" vertical="center" wrapText="1"/>
      <protection locked="0"/>
    </xf>
    <xf numFmtId="2" fontId="3" fillId="0" borderId="38" xfId="0" applyNumberFormat="1" applyFont="1" applyFill="1" applyBorder="1" applyAlignment="1" applyProtection="1">
      <alignment horizontal="center" vertical="center" wrapText="1"/>
      <protection locked="0"/>
    </xf>
    <xf numFmtId="4" fontId="3" fillId="0" borderId="38" xfId="0" applyNumberFormat="1" applyFont="1" applyFill="1" applyBorder="1" applyAlignment="1" applyProtection="1">
      <alignment horizontal="center" vertical="center" wrapText="1"/>
      <protection locked="0"/>
    </xf>
    <xf numFmtId="4" fontId="3" fillId="0" borderId="39" xfId="0" applyNumberFormat="1" applyFont="1" applyFill="1" applyBorder="1" applyAlignment="1" applyProtection="1">
      <alignment horizontal="center" vertical="center" wrapText="1"/>
      <protection locked="0"/>
    </xf>
    <xf numFmtId="2" fontId="0" fillId="0" borderId="17" xfId="0" applyNumberFormat="1" applyFont="1" applyFill="1" applyBorder="1" applyAlignment="1" applyProtection="1">
      <alignment horizontal="center" vertical="center" wrapText="1"/>
      <protection locked="0"/>
    </xf>
    <xf numFmtId="2" fontId="0" fillId="0" borderId="17" xfId="0" applyNumberFormat="1" applyFill="1" applyBorder="1" applyAlignment="1" applyProtection="1">
      <alignment horizontal="center" vertical="center" wrapText="1"/>
      <protection locked="0"/>
    </xf>
    <xf numFmtId="4" fontId="0" fillId="0" borderId="17" xfId="0" applyNumberFormat="1" applyFont="1" applyFill="1" applyBorder="1" applyAlignment="1" applyProtection="1">
      <alignment horizontal="center" vertical="center" wrapText="1"/>
      <protection locked="0"/>
    </xf>
    <xf numFmtId="4" fontId="0" fillId="0" borderId="17" xfId="0" applyNumberFormat="1" applyFill="1" applyBorder="1" applyAlignment="1" applyProtection="1">
      <alignment horizontal="center" vertical="center" wrapText="1"/>
      <protection locked="0"/>
    </xf>
    <xf numFmtId="3" fontId="0" fillId="0" borderId="39" xfId="0" applyNumberFormat="1" applyFill="1" applyBorder="1" applyAlignment="1" applyProtection="1">
      <alignment horizontal="center" vertical="center" wrapText="1"/>
      <protection locked="0"/>
    </xf>
    <xf numFmtId="2" fontId="0" fillId="5" borderId="31" xfId="0" applyNumberFormat="1" applyFill="1" applyBorder="1" applyAlignment="1" applyProtection="1">
      <alignment/>
      <protection locked="0"/>
    </xf>
    <xf numFmtId="1" fontId="0" fillId="5" borderId="17" xfId="0" applyNumberFormat="1" applyFont="1" applyFill="1" applyBorder="1" applyAlignment="1" applyProtection="1">
      <alignment horizontal="center" vertical="center" wrapText="1"/>
      <protection locked="0"/>
    </xf>
    <xf numFmtId="1" fontId="0" fillId="5" borderId="26" xfId="0" applyNumberFormat="1" applyFill="1" applyBorder="1" applyAlignment="1" applyProtection="1">
      <alignment horizontal="center" vertical="center" wrapText="1"/>
      <protection locked="0"/>
    </xf>
    <xf numFmtId="4" fontId="0" fillId="5" borderId="26" xfId="0" applyNumberFormat="1" applyFont="1" applyFill="1" applyBorder="1" applyAlignment="1" applyProtection="1">
      <alignment horizontal="center" vertical="top"/>
      <protection locked="0"/>
    </xf>
    <xf numFmtId="4" fontId="0" fillId="5" borderId="26" xfId="0" applyNumberFormat="1" applyFill="1" applyBorder="1" applyAlignment="1" applyProtection="1">
      <alignment horizontal="center" vertical="top"/>
      <protection locked="0"/>
    </xf>
    <xf numFmtId="1" fontId="0" fillId="5" borderId="17" xfId="0" applyNumberFormat="1" applyFill="1" applyBorder="1" applyAlignment="1" applyProtection="1">
      <alignment horizontal="center" vertical="center" wrapText="1"/>
      <protection locked="0"/>
    </xf>
    <xf numFmtId="2" fontId="0" fillId="5" borderId="17" xfId="0" applyNumberFormat="1" applyFont="1" applyFill="1" applyBorder="1" applyAlignment="1" applyProtection="1">
      <alignment horizontal="center" vertical="center" wrapText="1"/>
      <protection locked="0"/>
    </xf>
    <xf numFmtId="2" fontId="0" fillId="5" borderId="17" xfId="0" applyNumberFormat="1" applyFill="1" applyBorder="1" applyAlignment="1" applyProtection="1">
      <alignment horizontal="center" vertical="center" wrapText="1"/>
      <protection locked="0"/>
    </xf>
    <xf numFmtId="4" fontId="0" fillId="0" borderId="0" xfId="0" applyNumberFormat="1" applyFill="1" applyBorder="1" applyAlignment="1" applyProtection="1">
      <alignment/>
      <protection locked="0"/>
    </xf>
    <xf numFmtId="0" fontId="3" fillId="0" borderId="0" xfId="0" applyFont="1" applyFill="1" applyBorder="1" applyAlignment="1" applyProtection="1">
      <alignment horizontal="left"/>
      <protection locked="0"/>
    </xf>
    <xf numFmtId="3" fontId="0" fillId="5" borderId="17" xfId="0" applyNumberFormat="1" applyFont="1" applyFill="1" applyBorder="1" applyAlignment="1" applyProtection="1">
      <alignment horizontal="center" vertical="center" wrapText="1"/>
      <protection locked="0"/>
    </xf>
    <xf numFmtId="3" fontId="0" fillId="5" borderId="39" xfId="0" applyNumberFormat="1" applyFont="1" applyFill="1" applyBorder="1" applyAlignment="1" applyProtection="1">
      <alignment horizontal="center" vertical="center" wrapText="1"/>
      <protection locked="0"/>
    </xf>
    <xf numFmtId="0" fontId="50" fillId="0" borderId="0" xfId="0" applyFont="1" applyFill="1" applyAlignment="1" applyProtection="1">
      <alignment vertical="center" wrapText="1"/>
      <protection locked="0"/>
    </xf>
    <xf numFmtId="0" fontId="0" fillId="4" borderId="24" xfId="0" applyFill="1" applyBorder="1" applyAlignment="1" applyProtection="1">
      <alignment/>
      <protection locked="0"/>
    </xf>
    <xf numFmtId="0" fontId="0" fillId="4" borderId="30"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31" xfId="0" applyFill="1" applyBorder="1" applyAlignment="1" applyProtection="1">
      <alignment/>
      <protection locked="0"/>
    </xf>
    <xf numFmtId="1" fontId="0" fillId="5" borderId="39" xfId="0" applyNumberFormat="1" applyFill="1" applyBorder="1" applyAlignment="1" applyProtection="1">
      <alignment horizontal="center" vertical="center" wrapText="1"/>
      <protection locked="0"/>
    </xf>
    <xf numFmtId="0" fontId="57" fillId="4" borderId="52" xfId="0" applyFont="1" applyFill="1" applyBorder="1" applyAlignment="1" applyProtection="1">
      <alignment/>
      <protection locked="0"/>
    </xf>
    <xf numFmtId="0" fontId="57" fillId="4" borderId="46" xfId="0" applyFont="1" applyFill="1" applyBorder="1" applyAlignment="1" applyProtection="1">
      <alignment/>
      <protection locked="0"/>
    </xf>
    <xf numFmtId="0" fontId="57" fillId="4" borderId="38" xfId="0" applyFont="1" applyFill="1" applyBorder="1" applyAlignment="1" applyProtection="1">
      <alignment horizontal="center"/>
      <protection locked="0"/>
    </xf>
    <xf numFmtId="179" fontId="57" fillId="4" borderId="17" xfId="0" applyNumberFormat="1" applyFont="1" applyFill="1" applyBorder="1" applyAlignment="1" applyProtection="1">
      <alignment horizontal="center"/>
      <protection locked="0"/>
    </xf>
    <xf numFmtId="0" fontId="57" fillId="4" borderId="53" xfId="0" applyFont="1" applyFill="1" applyBorder="1" applyAlignment="1" applyProtection="1">
      <alignment horizontal="left"/>
      <protection locked="0"/>
    </xf>
    <xf numFmtId="0" fontId="57" fillId="4" borderId="37" xfId="0" applyFont="1" applyFill="1" applyBorder="1" applyAlignment="1" applyProtection="1">
      <alignment horizontal="center"/>
      <protection locked="0"/>
    </xf>
    <xf numFmtId="0" fontId="57" fillId="4" borderId="54" xfId="0" applyFont="1" applyFill="1" applyBorder="1" applyAlignment="1" applyProtection="1">
      <alignment horizontal="center"/>
      <protection locked="0"/>
    </xf>
    <xf numFmtId="0" fontId="57" fillId="4" borderId="32" xfId="0" applyFont="1" applyFill="1" applyBorder="1" applyAlignment="1" applyProtection="1">
      <alignment horizontal="center"/>
      <protection locked="0"/>
    </xf>
    <xf numFmtId="0" fontId="0" fillId="0" borderId="17" xfId="0" applyBorder="1" applyAlignment="1" applyProtection="1">
      <alignment horizontal="center" vertical="center" wrapText="1"/>
      <protection locked="0"/>
    </xf>
    <xf numFmtId="179" fontId="20" fillId="4" borderId="17" xfId="0" applyNumberFormat="1" applyFont="1" applyFill="1" applyBorder="1" applyAlignment="1" applyProtection="1">
      <alignment horizontal="center"/>
      <protection locked="0"/>
    </xf>
    <xf numFmtId="206" fontId="20" fillId="10" borderId="26" xfId="0" applyNumberFormat="1" applyFont="1" applyFill="1" applyBorder="1" applyAlignment="1" applyProtection="1">
      <alignment horizontal="center"/>
      <protection locked="0"/>
    </xf>
    <xf numFmtId="0" fontId="60" fillId="10" borderId="51" xfId="0" applyFont="1" applyFill="1" applyBorder="1" applyAlignment="1" applyProtection="1">
      <alignment/>
      <protection locked="0"/>
    </xf>
    <xf numFmtId="206" fontId="20" fillId="10" borderId="31" xfId="0" applyNumberFormat="1" applyFont="1" applyFill="1" applyBorder="1" applyAlignment="1" applyProtection="1">
      <alignment horizontal="center"/>
      <protection locked="0"/>
    </xf>
    <xf numFmtId="0" fontId="3" fillId="6" borderId="17" xfId="0" applyFont="1" applyFill="1" applyBorder="1" applyAlignment="1" applyProtection="1">
      <alignment/>
      <protection/>
    </xf>
    <xf numFmtId="0" fontId="3" fillId="7" borderId="26" xfId="0" applyFont="1" applyFill="1" applyBorder="1" applyAlignment="1" applyProtection="1">
      <alignment/>
      <protection/>
    </xf>
    <xf numFmtId="179" fontId="0" fillId="7" borderId="26" xfId="0" applyNumberFormat="1" applyFill="1" applyBorder="1" applyAlignment="1" applyProtection="1">
      <alignment horizontal="center" vertical="center"/>
      <protection/>
    </xf>
    <xf numFmtId="0" fontId="50" fillId="0" borderId="0" xfId="0" applyFont="1" applyFill="1" applyBorder="1" applyAlignment="1" applyProtection="1">
      <alignment/>
      <protection locked="0"/>
    </xf>
    <xf numFmtId="0" fontId="0" fillId="10" borderId="41" xfId="0" applyFill="1" applyBorder="1" applyAlignment="1" applyProtection="1">
      <alignment/>
      <protection locked="0"/>
    </xf>
    <xf numFmtId="0" fontId="0" fillId="6" borderId="39" xfId="0" applyFill="1" applyBorder="1" applyAlignment="1" applyProtection="1">
      <alignment/>
      <protection locked="0"/>
    </xf>
    <xf numFmtId="0" fontId="10" fillId="7" borderId="18" xfId="0" applyFont="1" applyFill="1" applyBorder="1" applyAlignment="1" applyProtection="1">
      <alignment/>
      <protection locked="0"/>
    </xf>
    <xf numFmtId="4" fontId="3" fillId="0" borderId="48" xfId="0" applyNumberFormat="1"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center" vertical="center" wrapText="1"/>
      <protection locked="0"/>
    </xf>
    <xf numFmtId="4" fontId="20" fillId="0" borderId="17" xfId="0" applyNumberFormat="1" applyFont="1" applyFill="1" applyBorder="1" applyAlignment="1" applyProtection="1">
      <alignment horizontal="center" vertical="center" wrapText="1"/>
      <protection locked="0"/>
    </xf>
    <xf numFmtId="4" fontId="0" fillId="5" borderId="0" xfId="0" applyNumberFormat="1" applyFill="1" applyBorder="1" applyAlignment="1" applyProtection="1">
      <alignment horizontal="right"/>
      <protection locked="0"/>
    </xf>
    <xf numFmtId="0" fontId="0" fillId="0" borderId="3" xfId="0" applyBorder="1" applyAlignment="1" applyProtection="1">
      <alignment/>
      <protection locked="0"/>
    </xf>
    <xf numFmtId="0" fontId="0" fillId="11" borderId="55" xfId="0" applyFill="1" applyBorder="1" applyAlignment="1" applyProtection="1">
      <alignment/>
      <protection locked="0"/>
    </xf>
    <xf numFmtId="0" fontId="0" fillId="4" borderId="17" xfId="0" applyFill="1" applyBorder="1" applyAlignment="1" applyProtection="1">
      <alignment horizontal="center" wrapText="1"/>
      <protection locked="0"/>
    </xf>
    <xf numFmtId="1" fontId="0" fillId="11" borderId="17" xfId="16" applyNumberFormat="1" applyFont="1" applyFill="1" applyBorder="1" applyAlignment="1" applyProtection="1">
      <alignment horizontal="center" vertical="center"/>
      <protection/>
    </xf>
    <xf numFmtId="2" fontId="0" fillId="6" borderId="17" xfId="16" applyNumberFormat="1" applyFont="1" applyFill="1" applyBorder="1" applyAlignment="1" applyProtection="1">
      <alignment horizontal="center"/>
      <protection locked="0"/>
    </xf>
    <xf numFmtId="0" fontId="0" fillId="4" borderId="6" xfId="0" applyFill="1" applyBorder="1" applyAlignment="1" applyProtection="1">
      <alignment/>
      <protection locked="0"/>
    </xf>
    <xf numFmtId="2" fontId="3" fillId="4" borderId="17" xfId="0" applyNumberFormat="1" applyFont="1" applyFill="1" applyBorder="1" applyAlignment="1" applyProtection="1">
      <alignment horizontal="center" vertical="top" wrapText="1"/>
      <protection locked="0"/>
    </xf>
    <xf numFmtId="0" fontId="0" fillId="5" borderId="10" xfId="0" applyFill="1" applyBorder="1" applyAlignment="1" applyProtection="1">
      <alignment horizontal="right"/>
      <protection locked="0"/>
    </xf>
    <xf numFmtId="1" fontId="0" fillId="5" borderId="17" xfId="16" applyNumberFormat="1" applyFont="1" applyFill="1" applyBorder="1" applyAlignment="1" applyProtection="1">
      <alignment horizontal="center"/>
      <protection locked="0"/>
    </xf>
    <xf numFmtId="2" fontId="0" fillId="5" borderId="17" xfId="16" applyNumberFormat="1" applyFont="1" applyFill="1" applyBorder="1" applyAlignment="1" applyProtection="1">
      <alignment horizontal="center"/>
      <protection locked="0"/>
    </xf>
    <xf numFmtId="1" fontId="0" fillId="5" borderId="17" xfId="0" applyNumberFormat="1" applyFont="1" applyFill="1" applyBorder="1" applyAlignment="1" applyProtection="1">
      <alignment horizontal="center" vertical="center"/>
      <protection locked="0"/>
    </xf>
    <xf numFmtId="1" fontId="0" fillId="5" borderId="17" xfId="0" applyNumberFormat="1" applyFont="1" applyFill="1" applyBorder="1" applyAlignment="1" applyProtection="1">
      <alignment horizontal="center"/>
      <protection locked="0"/>
    </xf>
    <xf numFmtId="0" fontId="3" fillId="5" borderId="52" xfId="0" applyFont="1" applyFill="1" applyBorder="1" applyAlignment="1" applyProtection="1">
      <alignment horizontal="left"/>
      <protection locked="0"/>
    </xf>
    <xf numFmtId="0" fontId="0" fillId="5" borderId="34" xfId="0" applyFill="1" applyBorder="1" applyAlignment="1" applyProtection="1">
      <alignment horizontal="left"/>
      <protection locked="0"/>
    </xf>
    <xf numFmtId="2" fontId="0" fillId="5" borderId="34" xfId="0" applyNumberFormat="1" applyFill="1" applyBorder="1" applyAlignment="1" applyProtection="1">
      <alignment horizontal="left"/>
      <protection locked="0"/>
    </xf>
    <xf numFmtId="2" fontId="10" fillId="5" borderId="34" xfId="0" applyNumberFormat="1" applyFont="1" applyFill="1" applyBorder="1" applyAlignment="1" applyProtection="1">
      <alignment/>
      <protection locked="0"/>
    </xf>
    <xf numFmtId="2" fontId="0" fillId="5" borderId="34" xfId="0" applyNumberFormat="1" applyFill="1" applyBorder="1" applyAlignment="1" applyProtection="1">
      <alignment/>
      <protection locked="0"/>
    </xf>
    <xf numFmtId="0" fontId="0" fillId="5" borderId="34" xfId="0" applyFill="1" applyBorder="1" applyAlignment="1" applyProtection="1">
      <alignment/>
      <protection locked="0"/>
    </xf>
    <xf numFmtId="0" fontId="0" fillId="5" borderId="46" xfId="0" applyFill="1" applyBorder="1" applyAlignment="1" applyProtection="1">
      <alignment/>
      <protection locked="0"/>
    </xf>
    <xf numFmtId="0" fontId="3" fillId="4" borderId="1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2" fontId="0" fillId="5" borderId="31" xfId="0" applyNumberFormat="1" applyFill="1" applyBorder="1" applyAlignment="1" applyProtection="1">
      <alignment vertical="center"/>
      <protection locked="0"/>
    </xf>
    <xf numFmtId="3" fontId="0" fillId="5" borderId="17" xfId="0" applyNumberFormat="1" applyFill="1" applyBorder="1" applyAlignment="1" applyProtection="1">
      <alignment horizontal="center" vertical="center" wrapText="1"/>
      <protection locked="0"/>
    </xf>
    <xf numFmtId="2" fontId="3" fillId="0" borderId="17" xfId="0" applyNumberFormat="1" applyFont="1" applyFill="1" applyBorder="1" applyAlignment="1" applyProtection="1">
      <alignment horizontal="center" vertical="center" wrapText="1"/>
      <protection locked="0"/>
    </xf>
    <xf numFmtId="2" fontId="0" fillId="5" borderId="17" xfId="0" applyNumberFormat="1" applyFill="1" applyBorder="1" applyAlignment="1" applyProtection="1">
      <alignment/>
      <protection locked="0"/>
    </xf>
    <xf numFmtId="2" fontId="0" fillId="5" borderId="17" xfId="0" applyNumberFormat="1" applyFill="1" applyBorder="1" applyAlignment="1" applyProtection="1">
      <alignment horizontal="center"/>
      <protection locked="0"/>
    </xf>
    <xf numFmtId="2" fontId="0" fillId="5" borderId="26" xfId="0" applyNumberFormat="1" applyFill="1" applyBorder="1" applyAlignment="1" applyProtection="1">
      <alignment horizontal="center" vertical="center" wrapText="1"/>
      <protection locked="0"/>
    </xf>
    <xf numFmtId="4" fontId="0" fillId="5" borderId="17" xfId="0" applyNumberFormat="1" applyFont="1" applyFill="1" applyBorder="1" applyAlignment="1" applyProtection="1">
      <alignment horizontal="center" vertical="center" wrapText="1"/>
      <protection locked="0"/>
    </xf>
    <xf numFmtId="179" fontId="0" fillId="5" borderId="17" xfId="0" applyNumberFormat="1" applyFill="1" applyBorder="1" applyAlignment="1" applyProtection="1">
      <alignment horizontal="center" vertical="center" wrapText="1"/>
      <protection locked="0"/>
    </xf>
    <xf numFmtId="43" fontId="0" fillId="6" borderId="17" xfId="0" applyNumberFormat="1" applyFill="1" applyBorder="1" applyAlignment="1" applyProtection="1">
      <alignment horizontal="center" vertical="center"/>
      <protection locked="0"/>
    </xf>
    <xf numFmtId="43" fontId="0" fillId="6" borderId="17" xfId="0" applyNumberFormat="1" applyFont="1" applyFill="1" applyBorder="1" applyAlignment="1" applyProtection="1">
      <alignment horizontal="center" vertical="center"/>
      <protection locked="0"/>
    </xf>
    <xf numFmtId="43" fontId="0" fillId="13" borderId="17" xfId="0" applyNumberFormat="1" applyFill="1" applyBorder="1" applyAlignment="1" applyProtection="1">
      <alignment horizontal="center" vertical="center" wrapText="1"/>
      <protection locked="0"/>
    </xf>
    <xf numFmtId="0" fontId="0" fillId="4" borderId="19" xfId="0" applyFill="1" applyBorder="1" applyAlignment="1" applyProtection="1">
      <alignment horizontal="left" vertical="center"/>
      <protection locked="0"/>
    </xf>
    <xf numFmtId="2" fontId="0" fillId="11" borderId="56" xfId="0" applyNumberFormat="1" applyFill="1" applyBorder="1" applyAlignment="1" applyProtection="1">
      <alignment/>
      <protection locked="0"/>
    </xf>
    <xf numFmtId="0" fontId="3" fillId="4" borderId="17" xfId="0" applyFont="1" applyFill="1" applyBorder="1" applyAlignment="1" applyProtection="1">
      <alignment horizontal="center" vertical="center"/>
      <protection locked="0"/>
    </xf>
    <xf numFmtId="0" fontId="3" fillId="4" borderId="48" xfId="0" applyFont="1" applyFill="1" applyBorder="1" applyAlignment="1" applyProtection="1">
      <alignment horizontal="center" vertical="center" wrapText="1"/>
      <protection locked="0"/>
    </xf>
    <xf numFmtId="0" fontId="3" fillId="4" borderId="17" xfId="0" applyFont="1" applyFill="1" applyBorder="1" applyAlignment="1" applyProtection="1">
      <alignment vertical="center" wrapText="1"/>
      <protection locked="0"/>
    </xf>
    <xf numFmtId="0" fontId="0" fillId="4" borderId="17" xfId="0" applyFont="1" applyFill="1" applyBorder="1" applyAlignment="1" applyProtection="1">
      <alignment horizontal="center" vertical="center"/>
      <protection locked="0"/>
    </xf>
    <xf numFmtId="0" fontId="0" fillId="11" borderId="36" xfId="0" applyFont="1" applyFill="1" applyBorder="1" applyAlignment="1" applyProtection="1">
      <alignment horizontal="center" vertical="top" wrapText="1"/>
      <protection/>
    </xf>
    <xf numFmtId="0" fontId="0" fillId="5" borderId="17" xfId="0" applyFill="1" applyBorder="1" applyAlignment="1" applyProtection="1">
      <alignment vertical="center"/>
      <protection/>
    </xf>
    <xf numFmtId="0" fontId="0" fillId="5" borderId="0" xfId="0" applyFont="1" applyFill="1" applyBorder="1" applyAlignment="1" applyProtection="1">
      <alignment/>
      <protection/>
    </xf>
    <xf numFmtId="0" fontId="0" fillId="5" borderId="17" xfId="0" applyFill="1" applyBorder="1" applyAlignment="1" applyProtection="1">
      <alignment/>
      <protection/>
    </xf>
    <xf numFmtId="0" fontId="57" fillId="9" borderId="53" xfId="0" applyFont="1" applyFill="1" applyBorder="1" applyAlignment="1" applyProtection="1">
      <alignment horizontal="left"/>
      <protection locked="0"/>
    </xf>
    <xf numFmtId="0" fontId="57" fillId="9" borderId="37" xfId="0" applyFont="1" applyFill="1" applyBorder="1" applyAlignment="1" applyProtection="1">
      <alignment horizontal="center"/>
      <protection locked="0"/>
    </xf>
    <xf numFmtId="0" fontId="57" fillId="9" borderId="31" xfId="0" applyFont="1" applyFill="1" applyBorder="1" applyAlignment="1" applyProtection="1">
      <alignment horizontal="center"/>
      <protection locked="0"/>
    </xf>
    <xf numFmtId="0" fontId="0" fillId="9" borderId="17" xfId="0" applyFill="1" applyBorder="1" applyAlignment="1" applyProtection="1">
      <alignment horizontal="center" vertical="center" wrapText="1"/>
      <protection locked="0"/>
    </xf>
    <xf numFmtId="179" fontId="20" fillId="9" borderId="32" xfId="0" applyNumberFormat="1" applyFont="1" applyFill="1" applyBorder="1" applyAlignment="1" applyProtection="1">
      <alignment horizontal="center"/>
      <protection locked="0"/>
    </xf>
    <xf numFmtId="179" fontId="20" fillId="5" borderId="32" xfId="0" applyNumberFormat="1" applyFont="1" applyFill="1" applyBorder="1" applyAlignment="1" applyProtection="1">
      <alignment horizontal="center"/>
      <protection locked="0"/>
    </xf>
    <xf numFmtId="0" fontId="20" fillId="5" borderId="48" xfId="0" applyFont="1" applyFill="1" applyBorder="1" applyAlignment="1" applyProtection="1">
      <alignment horizontal="left"/>
      <protection locked="0"/>
    </xf>
    <xf numFmtId="0" fontId="20" fillId="5" borderId="26" xfId="0" applyFont="1" applyFill="1" applyBorder="1" applyAlignment="1" applyProtection="1">
      <alignment horizontal="center"/>
      <protection locked="0"/>
    </xf>
    <xf numFmtId="0" fontId="20" fillId="5" borderId="31" xfId="0" applyFont="1" applyFill="1" applyBorder="1" applyAlignment="1" applyProtection="1">
      <alignment horizontal="center"/>
      <protection locked="0"/>
    </xf>
    <xf numFmtId="0" fontId="0" fillId="5" borderId="17"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protection locked="0"/>
    </xf>
    <xf numFmtId="0" fontId="0" fillId="0" borderId="0" xfId="0" applyBorder="1" applyAlignment="1" applyProtection="1">
      <alignment/>
      <protection locked="0"/>
    </xf>
    <xf numFmtId="0" fontId="0" fillId="5" borderId="57" xfId="0" applyFill="1" applyBorder="1" applyAlignment="1" applyProtection="1">
      <alignment/>
      <protection/>
    </xf>
    <xf numFmtId="0" fontId="0" fillId="5" borderId="37" xfId="0" applyFill="1" applyBorder="1" applyAlignment="1" applyProtection="1">
      <alignment/>
      <protection/>
    </xf>
    <xf numFmtId="0" fontId="0" fillId="5" borderId="58" xfId="0" applyFill="1" applyBorder="1" applyAlignment="1" applyProtection="1">
      <alignment/>
      <protection/>
    </xf>
    <xf numFmtId="0" fontId="0" fillId="5" borderId="3" xfId="0" applyFill="1" applyBorder="1" applyAlignment="1" applyProtection="1">
      <alignment/>
      <protection/>
    </xf>
    <xf numFmtId="0" fontId="0" fillId="5" borderId="31" xfId="0" applyFill="1" applyBorder="1" applyAlignment="1" applyProtection="1">
      <alignment/>
      <protection/>
    </xf>
    <xf numFmtId="0" fontId="0" fillId="5" borderId="59" xfId="0" applyFill="1" applyBorder="1" applyAlignment="1" applyProtection="1">
      <alignment/>
      <protection/>
    </xf>
    <xf numFmtId="2" fontId="0" fillId="5" borderId="0" xfId="0" applyNumberFormat="1" applyFill="1" applyBorder="1" applyAlignment="1" applyProtection="1">
      <alignment horizontal="center"/>
      <protection/>
    </xf>
    <xf numFmtId="2" fontId="0" fillId="5" borderId="37" xfId="0" applyNumberFormat="1" applyFill="1" applyBorder="1" applyAlignment="1" applyProtection="1">
      <alignment horizontal="center"/>
      <protection/>
    </xf>
    <xf numFmtId="2" fontId="0" fillId="5" borderId="11" xfId="0" applyNumberFormat="1" applyFill="1" applyBorder="1" applyAlignment="1" applyProtection="1">
      <alignment horizontal="center"/>
      <protection/>
    </xf>
    <xf numFmtId="2" fontId="0" fillId="5" borderId="51" xfId="0" applyNumberFormat="1" applyFill="1" applyBorder="1" applyAlignment="1" applyProtection="1">
      <alignment horizontal="center"/>
      <protection/>
    </xf>
    <xf numFmtId="2" fontId="0" fillId="5" borderId="31" xfId="0" applyNumberFormat="1" applyFill="1" applyBorder="1" applyAlignment="1" applyProtection="1">
      <alignment horizontal="center"/>
      <protection/>
    </xf>
    <xf numFmtId="2" fontId="0" fillId="5" borderId="44" xfId="0" applyNumberFormat="1" applyFill="1" applyBorder="1" applyAlignment="1" applyProtection="1">
      <alignment horizontal="center"/>
      <protection/>
    </xf>
    <xf numFmtId="0" fontId="0" fillId="0" borderId="0" xfId="0" applyFill="1" applyBorder="1" applyAlignment="1" applyProtection="1">
      <alignment/>
      <protection/>
    </xf>
    <xf numFmtId="0" fontId="0" fillId="5" borderId="36" xfId="0" applyFill="1" applyBorder="1" applyAlignment="1" applyProtection="1">
      <alignment/>
      <protection/>
    </xf>
    <xf numFmtId="0" fontId="0" fillId="5" borderId="17" xfId="0" applyFill="1" applyBorder="1" applyAlignment="1" applyProtection="1">
      <alignment vertical="center" wrapText="1"/>
      <protection/>
    </xf>
    <xf numFmtId="0" fontId="0" fillId="5" borderId="39" xfId="0" applyFill="1" applyBorder="1" applyAlignment="1" applyProtection="1">
      <alignment horizontal="center" vertical="center" wrapText="1"/>
      <protection/>
    </xf>
    <xf numFmtId="2" fontId="0" fillId="5" borderId="17" xfId="0" applyNumberFormat="1" applyFill="1" applyBorder="1" applyAlignment="1" applyProtection="1">
      <alignment horizontal="center"/>
      <protection/>
    </xf>
    <xf numFmtId="0" fontId="0" fillId="5" borderId="17" xfId="0" applyFill="1" applyBorder="1" applyAlignment="1" applyProtection="1">
      <alignment horizontal="center"/>
      <protection/>
    </xf>
    <xf numFmtId="0" fontId="0" fillId="5" borderId="39" xfId="0" applyFill="1" applyBorder="1" applyAlignment="1" applyProtection="1">
      <alignment horizontal="center"/>
      <protection/>
    </xf>
    <xf numFmtId="0" fontId="0" fillId="5" borderId="42" xfId="0" applyFill="1" applyBorder="1" applyAlignment="1" applyProtection="1">
      <alignment/>
      <protection/>
    </xf>
    <xf numFmtId="0" fontId="0" fillId="5" borderId="28" xfId="0" applyFill="1" applyBorder="1" applyAlignment="1" applyProtection="1">
      <alignment/>
      <protection/>
    </xf>
    <xf numFmtId="0" fontId="0" fillId="5" borderId="18" xfId="0" applyFill="1" applyBorder="1" applyAlignment="1" applyProtection="1">
      <alignment/>
      <protection/>
    </xf>
    <xf numFmtId="0" fontId="25" fillId="0" borderId="0" xfId="0" applyFont="1" applyAlignment="1" applyProtection="1">
      <alignment/>
      <protection/>
    </xf>
    <xf numFmtId="0" fontId="21" fillId="5" borderId="7" xfId="0" applyFont="1" applyFill="1" applyBorder="1" applyAlignment="1" applyProtection="1">
      <alignment vertical="center"/>
      <protection/>
    </xf>
    <xf numFmtId="0" fontId="26" fillId="5" borderId="8" xfId="0" applyFont="1" applyFill="1" applyBorder="1" applyAlignment="1" applyProtection="1">
      <alignment vertical="center"/>
      <protection/>
    </xf>
    <xf numFmtId="4" fontId="27" fillId="5" borderId="8" xfId="0" applyNumberFormat="1" applyFont="1" applyFill="1" applyBorder="1" applyAlignment="1" applyProtection="1">
      <alignment vertical="center"/>
      <protection/>
    </xf>
    <xf numFmtId="0" fontId="27" fillId="5" borderId="8" xfId="0" applyFont="1" applyFill="1" applyBorder="1" applyAlignment="1" applyProtection="1">
      <alignment vertical="center"/>
      <protection/>
    </xf>
    <xf numFmtId="172" fontId="26" fillId="5" borderId="8" xfId="0" applyNumberFormat="1" applyFont="1" applyFill="1" applyBorder="1" applyAlignment="1" applyProtection="1">
      <alignment vertical="center"/>
      <protection/>
    </xf>
    <xf numFmtId="0" fontId="27" fillId="5" borderId="9" xfId="0" applyFont="1" applyFill="1" applyBorder="1" applyAlignment="1" applyProtection="1">
      <alignment vertical="center"/>
      <protection/>
    </xf>
    <xf numFmtId="0" fontId="21" fillId="5" borderId="10" xfId="0" applyFont="1" applyFill="1" applyBorder="1" applyAlignment="1" applyProtection="1">
      <alignment vertical="center"/>
      <protection/>
    </xf>
    <xf numFmtId="0" fontId="26" fillId="5" borderId="0" xfId="0" applyFont="1" applyFill="1" applyBorder="1" applyAlignment="1" applyProtection="1">
      <alignment vertical="center"/>
      <protection/>
    </xf>
    <xf numFmtId="4" fontId="27" fillId="5" borderId="0" xfId="0" applyNumberFormat="1" applyFont="1" applyFill="1" applyBorder="1" applyAlignment="1" applyProtection="1">
      <alignment vertical="center"/>
      <protection/>
    </xf>
    <xf numFmtId="0" fontId="27" fillId="5" borderId="0" xfId="0" applyFont="1" applyFill="1" applyBorder="1" applyAlignment="1" applyProtection="1">
      <alignment vertical="center"/>
      <protection/>
    </xf>
    <xf numFmtId="172" fontId="26" fillId="5" borderId="0" xfId="0" applyNumberFormat="1" applyFont="1" applyFill="1" applyBorder="1" applyAlignment="1" applyProtection="1">
      <alignment vertical="center"/>
      <protection/>
    </xf>
    <xf numFmtId="0" fontId="27" fillId="5" borderId="11" xfId="0" applyFont="1" applyFill="1" applyBorder="1" applyAlignment="1" applyProtection="1">
      <alignment vertical="center"/>
      <protection/>
    </xf>
    <xf numFmtId="0" fontId="20" fillId="5" borderId="10" xfId="0" applyFont="1" applyFill="1" applyBorder="1" applyAlignment="1" applyProtection="1">
      <alignment/>
      <protection/>
    </xf>
    <xf numFmtId="0" fontId="20" fillId="5" borderId="11" xfId="0" applyFont="1" applyFill="1" applyBorder="1" applyAlignment="1" applyProtection="1">
      <alignment/>
      <protection/>
    </xf>
    <xf numFmtId="4" fontId="0" fillId="5" borderId="0" xfId="0" applyNumberFormat="1" applyFill="1" applyBorder="1" applyAlignment="1" applyProtection="1">
      <alignment/>
      <protection/>
    </xf>
    <xf numFmtId="2" fontId="3" fillId="5" borderId="17" xfId="0" applyNumberFormat="1" applyFont="1" applyFill="1" applyBorder="1" applyAlignment="1" applyProtection="1">
      <alignment horizontal="center" vertical="center"/>
      <protection/>
    </xf>
    <xf numFmtId="2" fontId="3" fillId="5" borderId="26" xfId="0" applyNumberFormat="1" applyFont="1" applyFill="1" applyBorder="1" applyAlignment="1" applyProtection="1">
      <alignment horizontal="center" vertical="center"/>
      <protection/>
    </xf>
    <xf numFmtId="2" fontId="3" fillId="5" borderId="11" xfId="0" applyNumberFormat="1" applyFont="1" applyFill="1" applyBorder="1" applyAlignment="1" applyProtection="1">
      <alignment horizontal="center" vertical="center" wrapText="1"/>
      <protection/>
    </xf>
    <xf numFmtId="2" fontId="0" fillId="5" borderId="17" xfId="0" applyNumberFormat="1" applyFont="1" applyFill="1" applyBorder="1" applyAlignment="1" applyProtection="1">
      <alignment horizontal="left" vertical="center"/>
      <protection/>
    </xf>
    <xf numFmtId="176" fontId="0" fillId="5" borderId="17" xfId="0" applyNumberFormat="1" applyFont="1" applyFill="1" applyBorder="1" applyAlignment="1" applyProtection="1">
      <alignment horizontal="center" vertical="center"/>
      <protection/>
    </xf>
    <xf numFmtId="176" fontId="0" fillId="5" borderId="17" xfId="0" applyNumberFormat="1" applyFill="1" applyBorder="1" applyAlignment="1" applyProtection="1">
      <alignment horizontal="center" vertical="center"/>
      <protection/>
    </xf>
    <xf numFmtId="0" fontId="0" fillId="5" borderId="17" xfId="0" applyFill="1" applyBorder="1" applyAlignment="1" applyProtection="1">
      <alignment horizontal="left" vertical="center" wrapText="1"/>
      <protection/>
    </xf>
    <xf numFmtId="2" fontId="0" fillId="5" borderId="17" xfId="0" applyNumberFormat="1" applyFont="1" applyFill="1" applyBorder="1" applyAlignment="1" applyProtection="1">
      <alignment horizontal="left" vertical="center" wrapText="1"/>
      <protection/>
    </xf>
    <xf numFmtId="2" fontId="0" fillId="5" borderId="17" xfId="0" applyNumberFormat="1" applyFont="1" applyFill="1" applyBorder="1" applyAlignment="1" applyProtection="1">
      <alignment horizontal="center" vertical="center" wrapText="1"/>
      <protection/>
    </xf>
    <xf numFmtId="176" fontId="0" fillId="5" borderId="53" xfId="0" applyNumberFormat="1" applyFont="1" applyFill="1" applyBorder="1" applyAlignment="1" applyProtection="1">
      <alignment horizontal="center" vertical="center"/>
      <protection/>
    </xf>
    <xf numFmtId="177" fontId="0" fillId="5" borderId="53" xfId="0" applyNumberFormat="1" applyFont="1" applyFill="1" applyBorder="1" applyAlignment="1" applyProtection="1">
      <alignment horizontal="center" vertical="top"/>
      <protection/>
    </xf>
    <xf numFmtId="2" fontId="0" fillId="5" borderId="48" xfId="0" applyNumberFormat="1" applyFont="1" applyFill="1" applyBorder="1" applyAlignment="1" applyProtection="1">
      <alignment horizontal="center" vertical="center"/>
      <protection/>
    </xf>
    <xf numFmtId="176" fontId="0" fillId="5" borderId="17" xfId="0" applyNumberFormat="1" applyFont="1" applyFill="1" applyBorder="1" applyAlignment="1" applyProtection="1">
      <alignment horizontal="center" vertical="center" wrapText="1"/>
      <protection/>
    </xf>
    <xf numFmtId="0" fontId="20" fillId="5" borderId="0" xfId="0" applyFont="1" applyFill="1" applyBorder="1" applyAlignment="1" applyProtection="1">
      <alignment horizontal="left"/>
      <protection/>
    </xf>
    <xf numFmtId="4" fontId="20" fillId="5" borderId="0" xfId="0" applyNumberFormat="1" applyFont="1" applyFill="1" applyBorder="1" applyAlignment="1" applyProtection="1">
      <alignment/>
      <protection/>
    </xf>
    <xf numFmtId="0" fontId="20" fillId="5" borderId="0" xfId="0" applyFont="1" applyFill="1" applyBorder="1" applyAlignment="1" applyProtection="1">
      <alignment/>
      <protection/>
    </xf>
    <xf numFmtId="0" fontId="20" fillId="5" borderId="12" xfId="0" applyFont="1" applyFill="1" applyBorder="1" applyAlignment="1" applyProtection="1">
      <alignment/>
      <protection/>
    </xf>
    <xf numFmtId="0" fontId="20" fillId="5" borderId="6" xfId="0" applyFont="1" applyFill="1" applyBorder="1" applyAlignment="1" applyProtection="1">
      <alignment horizontal="left"/>
      <protection/>
    </xf>
    <xf numFmtId="4" fontId="20" fillId="5" borderId="6" xfId="0" applyNumberFormat="1" applyFont="1" applyFill="1" applyBorder="1" applyAlignment="1" applyProtection="1">
      <alignment/>
      <protection/>
    </xf>
    <xf numFmtId="0" fontId="20" fillId="5" borderId="6" xfId="0" applyFont="1" applyFill="1" applyBorder="1" applyAlignment="1" applyProtection="1">
      <alignment/>
      <protection/>
    </xf>
    <xf numFmtId="0" fontId="20" fillId="5" borderId="16" xfId="0" applyFont="1" applyFill="1" applyBorder="1" applyAlignment="1" applyProtection="1">
      <alignment/>
      <protection/>
    </xf>
    <xf numFmtId="0" fontId="3" fillId="5" borderId="23" xfId="0" applyFont="1" applyFill="1" applyBorder="1" applyAlignment="1" applyProtection="1">
      <alignment/>
      <protection/>
    </xf>
    <xf numFmtId="0" fontId="15" fillId="5" borderId="47" xfId="0" applyFont="1" applyFill="1" applyBorder="1" applyAlignment="1" applyProtection="1">
      <alignment/>
      <protection/>
    </xf>
    <xf numFmtId="0" fontId="0" fillId="5" borderId="47" xfId="0" applyFill="1" applyBorder="1" applyAlignment="1" applyProtection="1">
      <alignment/>
      <protection/>
    </xf>
    <xf numFmtId="0" fontId="0" fillId="5" borderId="60" xfId="0" applyFill="1" applyBorder="1" applyAlignment="1" applyProtection="1">
      <alignment/>
      <protection/>
    </xf>
    <xf numFmtId="0" fontId="0" fillId="5" borderId="53" xfId="0" applyFill="1" applyBorder="1" applyAlignment="1" applyProtection="1">
      <alignment/>
      <protection/>
    </xf>
    <xf numFmtId="0" fontId="0" fillId="5" borderId="61" xfId="0" applyFill="1" applyBorder="1" applyAlignment="1" applyProtection="1">
      <alignment/>
      <protection/>
    </xf>
    <xf numFmtId="0" fontId="3" fillId="5" borderId="7" xfId="0" applyFont="1" applyFill="1" applyBorder="1" applyAlignment="1" applyProtection="1">
      <alignment/>
      <protection/>
    </xf>
    <xf numFmtId="0" fontId="0" fillId="5" borderId="8" xfId="0" applyFill="1" applyBorder="1" applyAlignment="1" applyProtection="1">
      <alignment/>
      <protection/>
    </xf>
    <xf numFmtId="0" fontId="0" fillId="5" borderId="9" xfId="0" applyFill="1" applyBorder="1" applyAlignment="1" applyProtection="1">
      <alignment/>
      <protection/>
    </xf>
    <xf numFmtId="0" fontId="0" fillId="5" borderId="36" xfId="0" applyFill="1" applyBorder="1" applyAlignment="1" applyProtection="1">
      <alignment horizontal="center" vertical="center"/>
      <protection/>
    </xf>
    <xf numFmtId="0" fontId="0" fillId="5" borderId="17" xfId="0" applyFill="1" applyBorder="1" applyAlignment="1" applyProtection="1">
      <alignment horizontal="center" vertical="center" wrapText="1"/>
      <protection/>
    </xf>
    <xf numFmtId="0" fontId="0" fillId="5" borderId="39" xfId="0" applyFill="1" applyBorder="1" applyAlignment="1" applyProtection="1">
      <alignment horizontal="center" wrapText="1"/>
      <protection/>
    </xf>
    <xf numFmtId="0" fontId="0" fillId="5" borderId="36" xfId="0" applyFill="1" applyBorder="1" applyAlignment="1" applyProtection="1">
      <alignment horizontal="center"/>
      <protection/>
    </xf>
    <xf numFmtId="179" fontId="0" fillId="5" borderId="17" xfId="0" applyNumberFormat="1" applyFill="1" applyBorder="1" applyAlignment="1" applyProtection="1">
      <alignment horizontal="center"/>
      <protection/>
    </xf>
    <xf numFmtId="0" fontId="0" fillId="5" borderId="26" xfId="0" applyFill="1" applyBorder="1" applyAlignment="1" applyProtection="1">
      <alignment horizontal="center"/>
      <protection/>
    </xf>
    <xf numFmtId="0" fontId="0" fillId="0" borderId="0" xfId="0" applyAlignment="1" applyProtection="1">
      <alignment/>
      <protection/>
    </xf>
    <xf numFmtId="0" fontId="0" fillId="5" borderId="17" xfId="0" applyFill="1" applyBorder="1" applyAlignment="1" applyProtection="1">
      <alignment horizontal="center" wrapText="1"/>
      <protection/>
    </xf>
    <xf numFmtId="0" fontId="3" fillId="5" borderId="25" xfId="0" applyFont="1" applyFill="1" applyBorder="1" applyAlignment="1" applyProtection="1">
      <alignment/>
      <protection/>
    </xf>
    <xf numFmtId="0" fontId="0" fillId="5" borderId="26" xfId="0" applyFill="1" applyBorder="1" applyAlignment="1" applyProtection="1">
      <alignment/>
      <protection/>
    </xf>
    <xf numFmtId="0" fontId="0" fillId="5" borderId="39" xfId="0" applyFill="1" applyBorder="1" applyAlignment="1" applyProtection="1">
      <alignment/>
      <protection/>
    </xf>
    <xf numFmtId="0" fontId="0" fillId="5" borderId="28" xfId="0" applyFill="1" applyBorder="1" applyAlignment="1" applyProtection="1">
      <alignment horizontal="center"/>
      <protection/>
    </xf>
    <xf numFmtId="0" fontId="0" fillId="5" borderId="18" xfId="0" applyFill="1" applyBorder="1" applyAlignment="1" applyProtection="1">
      <alignment horizontal="center"/>
      <protection/>
    </xf>
    <xf numFmtId="0" fontId="0" fillId="4" borderId="0" xfId="0" applyFill="1" applyBorder="1" applyAlignment="1" applyProtection="1">
      <alignment/>
      <protection/>
    </xf>
    <xf numFmtId="0" fontId="3" fillId="5" borderId="40" xfId="0" applyFont="1" applyFill="1" applyBorder="1" applyAlignment="1" applyProtection="1">
      <alignment/>
      <protection/>
    </xf>
    <xf numFmtId="0" fontId="0" fillId="5" borderId="39" xfId="0" applyFill="1" applyBorder="1" applyAlignment="1" applyProtection="1">
      <alignment vertical="center" wrapText="1"/>
      <protection/>
    </xf>
    <xf numFmtId="2" fontId="0" fillId="5" borderId="39" xfId="0" applyNumberFormat="1" applyFill="1" applyBorder="1" applyAlignment="1" applyProtection="1">
      <alignment horizontal="center"/>
      <protection/>
    </xf>
    <xf numFmtId="176" fontId="0" fillId="5" borderId="39" xfId="0" applyNumberFormat="1" applyFill="1" applyBorder="1" applyAlignment="1" applyProtection="1">
      <alignment horizontal="center"/>
      <protection/>
    </xf>
    <xf numFmtId="2" fontId="0" fillId="5" borderId="28" xfId="0" applyNumberFormat="1" applyFill="1" applyBorder="1" applyAlignment="1" applyProtection="1">
      <alignment horizontal="center"/>
      <protection/>
    </xf>
    <xf numFmtId="0" fontId="0" fillId="0" borderId="0" xfId="0" applyFont="1" applyAlignment="1" applyProtection="1">
      <alignment/>
      <protection locked="0"/>
    </xf>
    <xf numFmtId="0" fontId="3" fillId="0" borderId="0" xfId="0" applyFont="1" applyAlignment="1" applyProtection="1">
      <alignment/>
      <protection/>
    </xf>
    <xf numFmtId="0" fontId="0" fillId="0" borderId="0" xfId="0" applyFont="1" applyAlignment="1" applyProtection="1">
      <alignment/>
      <protection/>
    </xf>
    <xf numFmtId="0" fontId="50" fillId="0" borderId="0" xfId="0" applyFont="1" applyAlignment="1" applyProtection="1">
      <alignment/>
      <protection/>
    </xf>
    <xf numFmtId="0" fontId="2" fillId="0" borderId="0" xfId="0" applyFont="1" applyAlignment="1" applyProtection="1">
      <alignment/>
      <protection/>
    </xf>
    <xf numFmtId="2" fontId="0" fillId="5" borderId="7" xfId="0" applyNumberFormat="1" applyFont="1" applyFill="1" applyBorder="1" applyAlignment="1" applyProtection="1">
      <alignment horizontal="center" vertical="center"/>
      <protection/>
    </xf>
    <xf numFmtId="2" fontId="0" fillId="5" borderId="8" xfId="0" applyNumberFormat="1" applyFont="1" applyFill="1" applyBorder="1" applyAlignment="1" applyProtection="1">
      <alignment horizontal="center" vertical="center"/>
      <protection/>
    </xf>
    <xf numFmtId="2" fontId="0" fillId="5" borderId="9" xfId="0" applyNumberFormat="1" applyFont="1" applyFill="1" applyBorder="1" applyAlignment="1" applyProtection="1">
      <alignment horizontal="center" vertical="center"/>
      <protection/>
    </xf>
    <xf numFmtId="2" fontId="0" fillId="5" borderId="10" xfId="0" applyNumberFormat="1" applyFont="1" applyFill="1" applyBorder="1" applyAlignment="1" applyProtection="1">
      <alignment horizontal="center" vertical="center"/>
      <protection/>
    </xf>
    <xf numFmtId="2" fontId="0" fillId="5" borderId="0" xfId="0" applyNumberFormat="1" applyFont="1" applyFill="1" applyBorder="1" applyAlignment="1" applyProtection="1">
      <alignment horizontal="center" vertical="center"/>
      <protection/>
    </xf>
    <xf numFmtId="2" fontId="55" fillId="5" borderId="0" xfId="0" applyNumberFormat="1" applyFont="1" applyFill="1" applyBorder="1" applyAlignment="1" applyProtection="1">
      <alignment horizontal="center" vertical="center"/>
      <protection/>
    </xf>
    <xf numFmtId="2" fontId="0" fillId="5" borderId="11" xfId="0" applyNumberFormat="1" applyFont="1" applyFill="1" applyBorder="1" applyAlignment="1" applyProtection="1">
      <alignment horizontal="center" vertical="center"/>
      <protection/>
    </xf>
    <xf numFmtId="2" fontId="21" fillId="5" borderId="17" xfId="0" applyNumberFormat="1" applyFont="1" applyFill="1" applyBorder="1" applyAlignment="1" applyProtection="1">
      <alignment horizontal="center" vertical="center"/>
      <protection/>
    </xf>
    <xf numFmtId="180" fontId="0" fillId="5" borderId="17" xfId="0" applyNumberFormat="1" applyFill="1" applyBorder="1" applyAlignment="1" applyProtection="1">
      <alignment horizontal="center"/>
      <protection/>
    </xf>
    <xf numFmtId="180" fontId="0" fillId="5" borderId="17" xfId="0" applyNumberFormat="1" applyFill="1" applyBorder="1" applyAlignment="1" applyProtection="1">
      <alignment horizontal="center" vertical="center" wrapText="1"/>
      <protection/>
    </xf>
    <xf numFmtId="2" fontId="0" fillId="5" borderId="17" xfId="0" applyNumberFormat="1" applyFill="1" applyBorder="1" applyAlignment="1" applyProtection="1">
      <alignment horizontal="center" vertical="center" wrapText="1"/>
      <protection/>
    </xf>
    <xf numFmtId="176" fontId="0" fillId="5" borderId="17" xfId="0" applyNumberFormat="1" applyFill="1" applyBorder="1" applyAlignment="1" applyProtection="1">
      <alignment horizontal="center" vertical="center" wrapText="1"/>
      <protection/>
    </xf>
    <xf numFmtId="2" fontId="0" fillId="5" borderId="12" xfId="0" applyNumberFormat="1" applyFont="1" applyFill="1" applyBorder="1" applyAlignment="1" applyProtection="1">
      <alignment horizontal="center" vertical="center"/>
      <protection/>
    </xf>
    <xf numFmtId="0" fontId="0" fillId="5" borderId="6" xfId="0" applyFont="1" applyFill="1" applyBorder="1" applyAlignment="1" applyProtection="1">
      <alignment/>
      <protection/>
    </xf>
    <xf numFmtId="2" fontId="0" fillId="5" borderId="16" xfId="0" applyNumberFormat="1" applyFont="1" applyFill="1" applyBorder="1" applyAlignment="1" applyProtection="1">
      <alignment horizontal="center" vertical="center"/>
      <protection/>
    </xf>
    <xf numFmtId="49" fontId="9" fillId="0" borderId="0" xfId="0" applyNumberFormat="1" applyFont="1" applyFill="1" applyAlignment="1" applyProtection="1">
      <alignment/>
      <protection locked="0"/>
    </xf>
    <xf numFmtId="0" fontId="2" fillId="0" borderId="0" xfId="0" applyFont="1" applyFill="1" applyAlignment="1" applyProtection="1">
      <alignment/>
      <protection locked="0"/>
    </xf>
    <xf numFmtId="0" fontId="22" fillId="0" borderId="0" xfId="0" applyFont="1" applyFill="1" applyAlignment="1" applyProtection="1">
      <alignment horizontal="center" vertical="center"/>
      <protection locked="0"/>
    </xf>
    <xf numFmtId="0" fontId="22" fillId="0" borderId="0" xfId="0" applyNumberFormat="1" applyFont="1" applyFill="1" applyAlignment="1" applyProtection="1">
      <alignment horizontal="center" vertical="center"/>
      <protection locked="0"/>
    </xf>
    <xf numFmtId="49" fontId="0" fillId="0" borderId="0" xfId="0" applyNumberFormat="1" applyAlignment="1" applyProtection="1">
      <alignment/>
      <protection locked="0"/>
    </xf>
    <xf numFmtId="49" fontId="22" fillId="0" borderId="0" xfId="0" applyNumberFormat="1" applyFont="1" applyFill="1" applyBorder="1" applyAlignment="1" applyProtection="1">
      <alignment horizontal="left" vertical="center"/>
      <protection locked="0"/>
    </xf>
    <xf numFmtId="49" fontId="0" fillId="0" borderId="0" xfId="0" applyNumberFormat="1" applyFill="1" applyAlignment="1" applyProtection="1">
      <alignment/>
      <protection locked="0"/>
    </xf>
    <xf numFmtId="0" fontId="0" fillId="0" borderId="0" xfId="0" applyNumberFormat="1" applyAlignment="1" applyProtection="1">
      <alignment/>
      <protection locked="0"/>
    </xf>
    <xf numFmtId="0" fontId="9" fillId="0" borderId="0" xfId="0" applyFont="1" applyFill="1" applyAlignment="1" applyProtection="1">
      <alignment/>
      <protection/>
    </xf>
    <xf numFmtId="0" fontId="50" fillId="0" borderId="0" xfId="0" applyFont="1" applyFill="1" applyAlignment="1" applyProtection="1">
      <alignment/>
      <protection/>
    </xf>
    <xf numFmtId="0" fontId="0" fillId="5" borderId="7" xfId="0" applyFont="1" applyFill="1" applyBorder="1" applyAlignment="1" applyProtection="1">
      <alignment/>
      <protection/>
    </xf>
    <xf numFmtId="0" fontId="0" fillId="5" borderId="8" xfId="0" applyFont="1" applyFill="1" applyBorder="1" applyAlignment="1" applyProtection="1">
      <alignment/>
      <protection/>
    </xf>
    <xf numFmtId="49" fontId="0" fillId="5" borderId="8" xfId="0" applyNumberFormat="1" applyFont="1" applyFill="1" applyBorder="1" applyAlignment="1" applyProtection="1">
      <alignment/>
      <protection/>
    </xf>
    <xf numFmtId="0" fontId="0" fillId="5" borderId="9" xfId="0" applyFont="1" applyFill="1" applyBorder="1" applyAlignment="1" applyProtection="1">
      <alignment/>
      <protection/>
    </xf>
    <xf numFmtId="0" fontId="0" fillId="5" borderId="10" xfId="0" applyFont="1" applyFill="1" applyBorder="1" applyAlignment="1" applyProtection="1">
      <alignment horizontal="center" vertical="center"/>
      <protection/>
    </xf>
    <xf numFmtId="4" fontId="3" fillId="0" borderId="52" xfId="0" applyNumberFormat="1" applyFont="1" applyFill="1" applyBorder="1" applyAlignment="1" applyProtection="1">
      <alignment horizontal="left" vertical="center"/>
      <protection/>
    </xf>
    <xf numFmtId="49" fontId="3" fillId="0" borderId="34" xfId="0" applyNumberFormat="1" applyFont="1" applyFill="1" applyBorder="1" applyAlignment="1" applyProtection="1">
      <alignment horizontal="left" vertical="center"/>
      <protection/>
    </xf>
    <xf numFmtId="49" fontId="3" fillId="0" borderId="46" xfId="0" applyNumberFormat="1" applyFont="1" applyFill="1" applyBorder="1" applyAlignment="1" applyProtection="1">
      <alignment horizontal="left" vertical="center"/>
      <protection/>
    </xf>
    <xf numFmtId="0" fontId="0" fillId="5" borderId="11" xfId="0" applyFont="1" applyFill="1" applyBorder="1" applyAlignment="1" applyProtection="1">
      <alignment horizontal="center" vertical="center"/>
      <protection/>
    </xf>
    <xf numFmtId="4" fontId="0" fillId="0" borderId="53"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0" fillId="0" borderId="37" xfId="0" applyNumberFormat="1" applyFont="1" applyFill="1" applyBorder="1" applyAlignment="1" applyProtection="1">
      <alignment horizontal="left" vertical="center"/>
      <protection/>
    </xf>
    <xf numFmtId="4" fontId="3" fillId="0" borderId="53"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37" xfId="0" applyFont="1" applyBorder="1" applyAlignment="1" applyProtection="1">
      <alignment/>
      <protection/>
    </xf>
    <xf numFmtId="4" fontId="0" fillId="0" borderId="5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31" xfId="0" applyNumberFormat="1" applyFont="1" applyFill="1" applyBorder="1" applyAlignment="1" applyProtection="1">
      <alignment horizontal="left" vertical="center"/>
      <protection/>
    </xf>
    <xf numFmtId="4" fontId="0" fillId="5" borderId="0" xfId="0" applyNumberFormat="1" applyFont="1" applyFill="1" applyBorder="1" applyAlignment="1" applyProtection="1">
      <alignment horizontal="center" vertical="center"/>
      <protection/>
    </xf>
    <xf numFmtId="49" fontId="0" fillId="5" borderId="0" xfId="0" applyNumberFormat="1" applyFont="1" applyFill="1" applyBorder="1" applyAlignment="1" applyProtection="1">
      <alignment horizontal="center" vertical="center"/>
      <protection/>
    </xf>
    <xf numFmtId="49" fontId="0" fillId="5" borderId="0" xfId="0" applyNumberFormat="1" applyFont="1" applyFill="1" applyBorder="1" applyAlignment="1" applyProtection="1">
      <alignment horizontal="left" vertical="center"/>
      <protection/>
    </xf>
    <xf numFmtId="4" fontId="0" fillId="5" borderId="0" xfId="0" applyNumberFormat="1" applyFont="1" applyFill="1" applyBorder="1" applyAlignment="1" applyProtection="1">
      <alignment horizontal="right" vertical="center"/>
      <protection/>
    </xf>
    <xf numFmtId="0" fontId="0" fillId="5" borderId="0" xfId="0" applyFont="1" applyFill="1" applyBorder="1" applyAlignment="1" applyProtection="1">
      <alignment horizontal="left" vertical="center"/>
      <protection/>
    </xf>
    <xf numFmtId="0" fontId="0" fillId="5" borderId="12" xfId="0" applyFont="1" applyFill="1" applyBorder="1" applyAlignment="1" applyProtection="1">
      <alignment/>
      <protection/>
    </xf>
    <xf numFmtId="49" fontId="0" fillId="5" borderId="6" xfId="0" applyNumberFormat="1" applyFont="1" applyFill="1" applyBorder="1" applyAlignment="1" applyProtection="1">
      <alignment/>
      <protection/>
    </xf>
    <xf numFmtId="0" fontId="0" fillId="5" borderId="16" xfId="0" applyFont="1" applyFill="1" applyBorder="1" applyAlignment="1" applyProtection="1">
      <alignment/>
      <protection/>
    </xf>
    <xf numFmtId="2" fontId="0" fillId="7" borderId="17" xfId="0" applyNumberFormat="1" applyFill="1" applyBorder="1" applyAlignment="1" applyProtection="1">
      <alignment horizontal="center"/>
      <protection/>
    </xf>
    <xf numFmtId="0" fontId="0" fillId="11" borderId="17" xfId="0" applyNumberFormat="1" applyFill="1" applyBorder="1" applyAlignment="1" applyProtection="1">
      <alignment horizontal="center"/>
      <protection/>
    </xf>
    <xf numFmtId="0" fontId="9" fillId="5" borderId="62" xfId="0" applyFont="1" applyFill="1" applyBorder="1" applyAlignment="1" applyProtection="1">
      <alignment/>
      <protection locked="0"/>
    </xf>
    <xf numFmtId="0" fontId="8" fillId="5" borderId="62" xfId="0" applyFont="1" applyFill="1" applyBorder="1" applyAlignment="1" applyProtection="1">
      <alignment/>
      <protection locked="0"/>
    </xf>
    <xf numFmtId="0" fontId="0" fillId="5" borderId="62" xfId="0" applyFill="1" applyBorder="1" applyAlignment="1" applyProtection="1">
      <alignment/>
      <protection locked="0"/>
    </xf>
    <xf numFmtId="0" fontId="0" fillId="5" borderId="63" xfId="0" applyFill="1" applyBorder="1" applyAlignment="1" applyProtection="1">
      <alignment/>
      <protection locked="0"/>
    </xf>
    <xf numFmtId="0" fontId="0" fillId="5" borderId="62" xfId="0" applyFill="1" applyBorder="1" applyAlignment="1" applyProtection="1">
      <alignment horizontal="left"/>
      <protection locked="0"/>
    </xf>
    <xf numFmtId="0" fontId="10" fillId="5" borderId="62" xfId="0" applyFont="1" applyFill="1" applyBorder="1" applyAlignment="1" applyProtection="1">
      <alignment/>
      <protection locked="0"/>
    </xf>
    <xf numFmtId="43" fontId="0" fillId="5" borderId="62" xfId="0" applyNumberFormat="1" applyFill="1" applyBorder="1" applyAlignment="1" applyProtection="1">
      <alignment/>
      <protection locked="0"/>
    </xf>
    <xf numFmtId="0" fontId="9" fillId="5" borderId="20" xfId="0" applyFont="1" applyFill="1" applyBorder="1" applyAlignment="1" applyProtection="1">
      <alignment horizontal="left" vertical="center"/>
      <protection locked="0"/>
    </xf>
    <xf numFmtId="0" fontId="0" fillId="5" borderId="20" xfId="0" applyFill="1" applyBorder="1" applyAlignment="1" applyProtection="1">
      <alignment horizontal="left"/>
      <protection locked="0"/>
    </xf>
    <xf numFmtId="2" fontId="0" fillId="5" borderId="20" xfId="0" applyNumberFormat="1" applyFill="1" applyBorder="1" applyAlignment="1" applyProtection="1">
      <alignment horizontal="left"/>
      <protection locked="0"/>
    </xf>
    <xf numFmtId="2" fontId="10" fillId="5" borderId="20" xfId="0" applyNumberFormat="1" applyFont="1" applyFill="1" applyBorder="1" applyAlignment="1" applyProtection="1">
      <alignment/>
      <protection locked="0"/>
    </xf>
    <xf numFmtId="2" fontId="0" fillId="5" borderId="20" xfId="0" applyNumberFormat="1" applyFill="1" applyBorder="1" applyAlignment="1" applyProtection="1">
      <alignment/>
      <protection locked="0"/>
    </xf>
    <xf numFmtId="0" fontId="9" fillId="5" borderId="20" xfId="0" applyFont="1" applyFill="1" applyBorder="1" applyAlignment="1" applyProtection="1">
      <alignment/>
      <protection locked="0"/>
    </xf>
    <xf numFmtId="0" fontId="0" fillId="0" borderId="0" xfId="0" applyAlignment="1" quotePrefix="1">
      <alignment/>
    </xf>
    <xf numFmtId="0" fontId="3" fillId="0" borderId="0" xfId="0" applyFont="1" applyAlignment="1">
      <alignment/>
    </xf>
    <xf numFmtId="0" fontId="0" fillId="5" borderId="0" xfId="0" applyFill="1" applyAlignment="1">
      <alignment/>
    </xf>
    <xf numFmtId="0" fontId="46" fillId="5" borderId="0" xfId="0" applyFont="1" applyFill="1" applyBorder="1" applyAlignment="1" applyProtection="1">
      <alignment wrapText="1"/>
      <protection/>
    </xf>
    <xf numFmtId="0" fontId="15" fillId="5" borderId="0" xfId="0" applyFont="1" applyFill="1" applyBorder="1" applyAlignment="1" applyProtection="1">
      <alignment wrapText="1"/>
      <protection/>
    </xf>
    <xf numFmtId="0" fontId="15" fillId="0" borderId="0" xfId="0" applyFont="1" applyBorder="1" applyAlignment="1" applyProtection="1">
      <alignment/>
      <protection/>
    </xf>
    <xf numFmtId="0" fontId="15" fillId="0" borderId="11" xfId="0" applyFont="1" applyBorder="1" applyAlignment="1" applyProtection="1">
      <alignment/>
      <protection/>
    </xf>
    <xf numFmtId="0" fontId="0" fillId="5" borderId="10" xfId="0" applyFill="1" applyBorder="1" applyAlignment="1">
      <alignment wrapText="1"/>
    </xf>
    <xf numFmtId="0" fontId="45" fillId="0" borderId="9" xfId="0" applyFont="1" applyBorder="1" applyAlignment="1" applyProtection="1">
      <alignment/>
      <protection/>
    </xf>
    <xf numFmtId="0" fontId="22" fillId="5" borderId="0" xfId="0" applyFont="1" applyFill="1" applyBorder="1" applyAlignment="1" applyProtection="1">
      <alignment horizontal="left" vertical="top" wrapText="1"/>
      <protection/>
    </xf>
    <xf numFmtId="0" fontId="0" fillId="0" borderId="0" xfId="0" applyAlignment="1" applyProtection="1">
      <alignment/>
      <protection/>
    </xf>
    <xf numFmtId="0" fontId="0" fillId="0" borderId="11" xfId="0" applyBorder="1" applyAlignment="1" applyProtection="1">
      <alignment/>
      <protection/>
    </xf>
    <xf numFmtId="0" fontId="22" fillId="0" borderId="0" xfId="0" applyFont="1" applyAlignment="1" applyProtection="1">
      <alignment wrapText="1"/>
      <protection/>
    </xf>
    <xf numFmtId="0" fontId="53" fillId="12" borderId="10" xfId="0" applyFont="1" applyFill="1" applyBorder="1" applyAlignment="1" applyProtection="1">
      <alignment wrapText="1"/>
      <protection/>
    </xf>
    <xf numFmtId="0" fontId="53" fillId="12" borderId="0" xfId="0" applyFont="1" applyFill="1" applyAlignment="1" applyProtection="1">
      <alignment wrapText="1"/>
      <protection/>
    </xf>
    <xf numFmtId="0" fontId="53" fillId="12" borderId="11" xfId="0" applyFont="1" applyFill="1" applyBorder="1" applyAlignment="1" applyProtection="1">
      <alignment wrapText="1"/>
      <protection/>
    </xf>
    <xf numFmtId="0" fontId="9" fillId="12" borderId="11" xfId="0" applyFont="1" applyFill="1" applyBorder="1" applyAlignment="1" applyProtection="1">
      <alignment wrapText="1"/>
      <protection/>
    </xf>
    <xf numFmtId="0" fontId="46" fillId="5" borderId="0" xfId="0" applyFont="1" applyFill="1" applyBorder="1" applyAlignment="1" applyProtection="1">
      <alignment horizontal="left" vertical="top" wrapText="1"/>
      <protection/>
    </xf>
    <xf numFmtId="0" fontId="46" fillId="0" borderId="0" xfId="0" applyFont="1" applyAlignment="1" applyProtection="1">
      <alignment/>
      <protection/>
    </xf>
    <xf numFmtId="0" fontId="46" fillId="0" borderId="11" xfId="0" applyFont="1" applyBorder="1" applyAlignment="1" applyProtection="1">
      <alignment/>
      <protection/>
    </xf>
    <xf numFmtId="0" fontId="44" fillId="5" borderId="7" xfId="0" applyFont="1" applyFill="1" applyBorder="1" applyAlignment="1" applyProtection="1">
      <alignment horizontal="center" vertical="center" wrapText="1"/>
      <protection/>
    </xf>
    <xf numFmtId="0" fontId="45" fillId="0" borderId="8" xfId="0" applyFont="1" applyBorder="1" applyAlignment="1" applyProtection="1">
      <alignment/>
      <protection/>
    </xf>
    <xf numFmtId="0" fontId="9" fillId="12" borderId="10" xfId="0" applyFont="1" applyFill="1" applyBorder="1" applyAlignment="1" applyProtection="1">
      <alignment wrapText="1"/>
      <protection/>
    </xf>
    <xf numFmtId="0" fontId="9" fillId="0" borderId="0" xfId="0" applyFont="1" applyAlignment="1" applyProtection="1">
      <alignment/>
      <protection/>
    </xf>
    <xf numFmtId="0" fontId="62" fillId="0" borderId="0" xfId="0" applyFont="1" applyAlignment="1">
      <alignment horizontal="left" vertical="top" wrapText="1"/>
    </xf>
    <xf numFmtId="0" fontId="0" fillId="0" borderId="0" xfId="0" applyAlignment="1">
      <alignment horizontal="left" vertical="top" wrapText="1"/>
    </xf>
    <xf numFmtId="0" fontId="64" fillId="0" borderId="0" xfId="0" applyFont="1" applyAlignment="1">
      <alignment wrapText="1"/>
    </xf>
    <xf numFmtId="0" fontId="0" fillId="0" borderId="0" xfId="0" applyAlignment="1">
      <alignment/>
    </xf>
    <xf numFmtId="0" fontId="9" fillId="12" borderId="0" xfId="0" applyFont="1" applyFill="1" applyAlignment="1" applyProtection="1">
      <alignment wrapText="1"/>
      <protection/>
    </xf>
    <xf numFmtId="0" fontId="9" fillId="0" borderId="0" xfId="0" applyFont="1" applyAlignment="1" applyProtection="1">
      <alignment wrapText="1"/>
      <protection/>
    </xf>
    <xf numFmtId="0" fontId="9" fillId="0" borderId="11" xfId="0" applyFont="1" applyBorder="1" applyAlignment="1" applyProtection="1">
      <alignment wrapText="1"/>
      <protection/>
    </xf>
    <xf numFmtId="0" fontId="22" fillId="5" borderId="0" xfId="0" applyNumberFormat="1" applyFont="1" applyFill="1" applyBorder="1" applyAlignment="1" applyProtection="1">
      <alignment horizontal="left" vertical="top" wrapText="1"/>
      <protection/>
    </xf>
    <xf numFmtId="0" fontId="0" fillId="0" borderId="0" xfId="0" applyAlignment="1" applyProtection="1">
      <alignment wrapText="1"/>
      <protection/>
    </xf>
    <xf numFmtId="0" fontId="0" fillId="0" borderId="11" xfId="0" applyBorder="1" applyAlignment="1" applyProtection="1">
      <alignment wrapText="1"/>
      <protection/>
    </xf>
    <xf numFmtId="0" fontId="0" fillId="5" borderId="0" xfId="0" applyFill="1" applyBorder="1" applyAlignment="1">
      <alignment wrapText="1"/>
    </xf>
    <xf numFmtId="0" fontId="0" fillId="5" borderId="11" xfId="0" applyFill="1" applyBorder="1" applyAlignment="1">
      <alignment wrapText="1"/>
    </xf>
    <xf numFmtId="0" fontId="0" fillId="0" borderId="0" xfId="0" applyAlignment="1">
      <alignment wrapText="1"/>
    </xf>
    <xf numFmtId="0" fontId="0" fillId="0" borderId="11" xfId="0" applyBorder="1" applyAlignment="1">
      <alignment wrapText="1"/>
    </xf>
    <xf numFmtId="0" fontId="0" fillId="5" borderId="25" xfId="0" applyFont="1" applyFill="1"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5" borderId="23" xfId="0"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5" borderId="25" xfId="0" applyFill="1" applyBorder="1" applyAlignment="1" applyProtection="1">
      <alignment vertical="center" wrapText="1"/>
      <protection locked="0"/>
    </xf>
    <xf numFmtId="0" fontId="0" fillId="5" borderId="13" xfId="0" applyFill="1"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5" borderId="36" xfId="0" applyFont="1" applyFill="1" applyBorder="1" applyAlignment="1" applyProtection="1">
      <alignment wrapText="1"/>
      <protection locked="0"/>
    </xf>
    <xf numFmtId="0" fontId="0" fillId="5" borderId="17" xfId="0" applyFill="1" applyBorder="1" applyAlignment="1" applyProtection="1">
      <alignment wrapText="1"/>
      <protection locked="0"/>
    </xf>
    <xf numFmtId="0" fontId="0" fillId="5" borderId="39" xfId="0" applyFill="1" applyBorder="1" applyAlignment="1" applyProtection="1">
      <alignment wrapText="1"/>
      <protection locked="0"/>
    </xf>
    <xf numFmtId="0" fontId="0" fillId="5" borderId="23" xfId="0" applyFill="1" applyBorder="1" applyAlignment="1" applyProtection="1">
      <alignment wrapText="1"/>
      <protection locked="0"/>
    </xf>
    <xf numFmtId="0" fontId="0" fillId="0" borderId="24" xfId="0" applyBorder="1" applyAlignment="1" applyProtection="1">
      <alignment wrapText="1"/>
      <protection locked="0"/>
    </xf>
    <xf numFmtId="3" fontId="3" fillId="0" borderId="0" xfId="0" applyNumberFormat="1" applyFont="1" applyFill="1" applyBorder="1" applyAlignment="1" applyProtection="1">
      <alignment horizontal="left" wrapText="1"/>
      <protection locked="0"/>
    </xf>
    <xf numFmtId="0" fontId="0" fillId="5" borderId="1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0" borderId="40" xfId="0"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36"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0" fillId="0" borderId="42"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17" xfId="0" applyBorder="1" applyAlignment="1" applyProtection="1">
      <alignment horizontal="left"/>
      <protection locked="0"/>
    </xf>
    <xf numFmtId="4" fontId="3" fillId="0" borderId="17" xfId="0" applyNumberFormat="1" applyFont="1"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7" xfId="0" applyBorder="1" applyAlignment="1" applyProtection="1">
      <alignment wrapText="1"/>
      <protection locked="0"/>
    </xf>
    <xf numFmtId="0" fontId="0" fillId="4" borderId="12" xfId="0" applyFill="1" applyBorder="1" applyAlignment="1" applyProtection="1">
      <alignment horizontal="left"/>
      <protection locked="0"/>
    </xf>
    <xf numFmtId="0" fontId="0" fillId="4" borderId="6" xfId="0" applyFill="1" applyBorder="1" applyAlignment="1" applyProtection="1">
      <alignment horizontal="left"/>
      <protection locked="0"/>
    </xf>
    <xf numFmtId="0" fontId="0" fillId="4" borderId="50" xfId="0" applyFill="1" applyBorder="1" applyAlignment="1" applyProtection="1">
      <alignment horizontal="left"/>
      <protection locked="0"/>
    </xf>
    <xf numFmtId="0" fontId="0" fillId="4" borderId="7" xfId="0" applyFont="1" applyFill="1" applyBorder="1" applyAlignment="1" applyProtection="1">
      <alignment horizontal="left"/>
      <protection locked="0"/>
    </xf>
    <xf numFmtId="0" fontId="0" fillId="4" borderId="8" xfId="0" applyFont="1" applyFill="1" applyBorder="1" applyAlignment="1" applyProtection="1">
      <alignment horizontal="left"/>
      <protection locked="0"/>
    </xf>
    <xf numFmtId="0" fontId="0" fillId="4" borderId="65" xfId="0" applyFont="1" applyFill="1" applyBorder="1" applyAlignment="1" applyProtection="1">
      <alignment horizontal="left"/>
      <protection locked="0"/>
    </xf>
    <xf numFmtId="0" fontId="0" fillId="4" borderId="25" xfId="0" applyFill="1" applyBorder="1" applyAlignment="1" applyProtection="1">
      <alignment horizontal="left"/>
      <protection locked="0"/>
    </xf>
    <xf numFmtId="0" fontId="0" fillId="4" borderId="49" xfId="0" applyFill="1" applyBorder="1" applyAlignment="1" applyProtection="1">
      <alignment horizontal="left"/>
      <protection locked="0"/>
    </xf>
    <xf numFmtId="0" fontId="0" fillId="4" borderId="26"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37" xfId="0" applyFill="1" applyBorder="1" applyAlignment="1" applyProtection="1">
      <alignment horizontal="left"/>
      <protection locked="0"/>
    </xf>
    <xf numFmtId="0" fontId="0" fillId="5" borderId="53"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7" xfId="0" applyBorder="1" applyAlignment="1" applyProtection="1">
      <alignment vertical="center" wrapText="1"/>
      <protection locked="0"/>
    </xf>
    <xf numFmtId="0" fontId="3" fillId="5" borderId="52" xfId="0" applyFont="1"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4" borderId="10"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4" borderId="25" xfId="0" applyFill="1" applyBorder="1" applyAlignment="1" applyProtection="1">
      <alignment horizontal="left" vertical="center" wrapText="1"/>
      <protection locked="0"/>
    </xf>
    <xf numFmtId="0" fontId="0" fillId="4" borderId="49" xfId="0" applyFill="1" applyBorder="1" applyAlignment="1" applyProtection="1">
      <alignment horizontal="left" vertical="center" wrapText="1"/>
      <protection locked="0"/>
    </xf>
    <xf numFmtId="0" fontId="0" fillId="4" borderId="49"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0" fillId="0" borderId="48"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3" fontId="23" fillId="0" borderId="0" xfId="0" applyNumberFormat="1" applyFont="1" applyFill="1" applyBorder="1" applyAlignment="1" applyProtection="1">
      <alignment horizontal="left" wrapText="1"/>
      <protection locked="0"/>
    </xf>
    <xf numFmtId="0" fontId="0" fillId="4" borderId="12"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5" borderId="25" xfId="0" applyFont="1" applyFill="1" applyBorder="1" applyAlignment="1" applyProtection="1">
      <alignment/>
      <protection locked="0"/>
    </xf>
    <xf numFmtId="0" fontId="0" fillId="0" borderId="49" xfId="0" applyBorder="1" applyAlignment="1" applyProtection="1">
      <alignment/>
      <protection locked="0"/>
    </xf>
    <xf numFmtId="0" fontId="0" fillId="0" borderId="26" xfId="0" applyBorder="1" applyAlignment="1" applyProtection="1">
      <alignment/>
      <protection locked="0"/>
    </xf>
    <xf numFmtId="0" fontId="3" fillId="0" borderId="17" xfId="0" applyNumberFormat="1" applyFont="1" applyFill="1" applyBorder="1" applyAlignment="1" applyProtection="1">
      <alignment horizontal="center" vertical="center" wrapText="1"/>
      <protection locked="0"/>
    </xf>
    <xf numFmtId="0" fontId="0" fillId="0" borderId="17" xfId="0" applyBorder="1" applyAlignment="1" applyProtection="1">
      <alignment/>
      <protection locked="0"/>
    </xf>
    <xf numFmtId="0" fontId="0" fillId="0" borderId="4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9" xfId="0" applyBorder="1" applyAlignment="1" applyProtection="1">
      <alignment wrapText="1"/>
      <protection locked="0"/>
    </xf>
    <xf numFmtId="0" fontId="0" fillId="0" borderId="26" xfId="0" applyBorder="1" applyAlignment="1" applyProtection="1">
      <alignment wrapText="1"/>
      <protection locked="0"/>
    </xf>
    <xf numFmtId="0" fontId="0" fillId="4" borderId="48" xfId="0" applyFill="1" applyBorder="1" applyAlignment="1" applyProtection="1">
      <alignment horizontal="center"/>
      <protection locked="0"/>
    </xf>
    <xf numFmtId="0" fontId="0" fillId="4" borderId="26" xfId="0" applyFill="1" applyBorder="1" applyAlignment="1" applyProtection="1">
      <alignment horizontal="center"/>
      <protection locked="0"/>
    </xf>
    <xf numFmtId="0" fontId="0" fillId="0" borderId="48" xfId="0" applyBorder="1" applyAlignment="1" applyProtection="1">
      <alignment/>
      <protection locked="0"/>
    </xf>
    <xf numFmtId="2" fontId="57" fillId="4" borderId="38" xfId="0" applyNumberFormat="1" applyFont="1" applyFill="1" applyBorder="1" applyAlignment="1" applyProtection="1">
      <alignment horizontal="center" vertical="center" wrapText="1"/>
      <protection locked="0"/>
    </xf>
    <xf numFmtId="0" fontId="0" fillId="0" borderId="54" xfId="0" applyBorder="1" applyAlignment="1" applyProtection="1">
      <alignment vertical="center" wrapText="1"/>
      <protection locked="0"/>
    </xf>
    <xf numFmtId="0" fontId="0" fillId="4" borderId="66" xfId="0" applyFill="1" applyBorder="1" applyAlignment="1" applyProtection="1">
      <alignment horizontal="left" vertical="center" wrapText="1"/>
      <protection locked="0"/>
    </xf>
    <xf numFmtId="0" fontId="3" fillId="5" borderId="48" xfId="0" applyFont="1" applyFill="1" applyBorder="1" applyAlignment="1" applyProtection="1">
      <alignment/>
      <protection locked="0"/>
    </xf>
    <xf numFmtId="0" fontId="50" fillId="0" borderId="0" xfId="0" applyFont="1" applyFill="1" applyAlignment="1" applyProtection="1">
      <alignment vertical="center" wrapText="1"/>
      <protection locked="0"/>
    </xf>
    <xf numFmtId="0" fontId="0" fillId="0" borderId="0" xfId="0" applyAlignment="1" applyProtection="1">
      <alignment vertical="center" wrapText="1"/>
      <protection locked="0"/>
    </xf>
    <xf numFmtId="0" fontId="3" fillId="0" borderId="48" xfId="0" applyNumberFormat="1" applyFont="1" applyFill="1" applyBorder="1" applyAlignment="1" applyProtection="1">
      <alignment horizontal="center" vertical="center"/>
      <protection locked="0"/>
    </xf>
    <xf numFmtId="0" fontId="0" fillId="0" borderId="49" xfId="0" applyBorder="1" applyAlignment="1" applyProtection="1">
      <alignment vertical="center"/>
      <protection locked="0"/>
    </xf>
    <xf numFmtId="0" fontId="0" fillId="0" borderId="26" xfId="0" applyBorder="1" applyAlignment="1" applyProtection="1">
      <alignment vertical="center"/>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5" borderId="51"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1" xfId="0" applyBorder="1" applyAlignment="1" applyProtection="1">
      <alignment vertical="center" wrapText="1"/>
      <protection locked="0"/>
    </xf>
    <xf numFmtId="0" fontId="9" fillId="0" borderId="26" xfId="0" applyNumberFormat="1" applyFont="1" applyFill="1" applyBorder="1" applyAlignment="1" applyProtection="1">
      <alignment horizontal="center" vertical="center"/>
      <protection locked="0"/>
    </xf>
    <xf numFmtId="0" fontId="0" fillId="0" borderId="25" xfId="0" applyFill="1" applyBorder="1" applyAlignment="1" applyProtection="1">
      <alignment horizontal="left" vertical="center" wrapText="1"/>
      <protection locked="0"/>
    </xf>
    <xf numFmtId="0" fontId="0" fillId="0" borderId="25" xfId="0" applyFill="1" applyBorder="1" applyAlignment="1" applyProtection="1">
      <alignment horizontal="left"/>
      <protection locked="0"/>
    </xf>
    <xf numFmtId="0" fontId="0" fillId="0" borderId="26" xfId="0" applyBorder="1" applyAlignment="1" applyProtection="1">
      <alignment horizontal="left"/>
      <protection locked="0"/>
    </xf>
    <xf numFmtId="2" fontId="3" fillId="4" borderId="17" xfId="0" applyNumberFormat="1" applyFont="1" applyFill="1" applyBorder="1" applyAlignment="1" applyProtection="1">
      <alignment horizontal="left"/>
      <protection locked="0"/>
    </xf>
    <xf numFmtId="2" fontId="56" fillId="4" borderId="48" xfId="0" applyNumberFormat="1" applyFont="1" applyFill="1" applyBorder="1" applyAlignment="1" applyProtection="1">
      <alignment horizontal="center"/>
      <protection locked="0"/>
    </xf>
    <xf numFmtId="0" fontId="0" fillId="0" borderId="26" xfId="0" applyBorder="1" applyAlignment="1" applyProtection="1">
      <alignment horizontal="center"/>
      <protection locked="0"/>
    </xf>
    <xf numFmtId="2" fontId="3" fillId="4" borderId="17" xfId="0" applyNumberFormat="1" applyFont="1" applyFill="1" applyBorder="1" applyAlignment="1" applyProtection="1">
      <alignment/>
      <protection locked="0"/>
    </xf>
    <xf numFmtId="0" fontId="3" fillId="0" borderId="17" xfId="0" applyFont="1" applyBorder="1" applyAlignment="1" applyProtection="1">
      <alignment/>
      <protection locked="0"/>
    </xf>
    <xf numFmtId="0" fontId="3" fillId="5" borderId="51" xfId="0" applyFon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31" xfId="0" applyFill="1" applyBorder="1" applyAlignment="1" applyProtection="1">
      <alignment vertical="center" wrapText="1"/>
      <protection locked="0"/>
    </xf>
    <xf numFmtId="0" fontId="3" fillId="4" borderId="48" xfId="0" applyNumberFormat="1" applyFont="1" applyFill="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2" fontId="0" fillId="4" borderId="48" xfId="0" applyNumberFormat="1" applyFill="1" applyBorder="1" applyAlignment="1" applyProtection="1">
      <alignment horizontal="center"/>
      <protection locked="0"/>
    </xf>
    <xf numFmtId="2" fontId="0" fillId="4" borderId="26" xfId="0" applyNumberFormat="1" applyFill="1" applyBorder="1" applyAlignment="1" applyProtection="1">
      <alignment horizontal="center"/>
      <protection locked="0"/>
    </xf>
    <xf numFmtId="2" fontId="0" fillId="4" borderId="49" xfId="0" applyNumberFormat="1" applyFill="1" applyBorder="1" applyAlignment="1" applyProtection="1">
      <alignment horizontal="center"/>
      <protection locked="0"/>
    </xf>
    <xf numFmtId="0" fontId="0" fillId="6" borderId="17" xfId="0"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3" fillId="4" borderId="48" xfId="0" applyFont="1" applyFill="1" applyBorder="1" applyAlignment="1" applyProtection="1">
      <alignment horizontal="center" vertical="center"/>
      <protection locked="0"/>
    </xf>
    <xf numFmtId="0" fontId="3" fillId="4" borderId="49"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0" fillId="5" borderId="8" xfId="0" applyFill="1" applyBorder="1" applyAlignment="1" applyProtection="1">
      <alignment/>
      <protection locked="0"/>
    </xf>
    <xf numFmtId="0" fontId="0" fillId="5" borderId="48" xfId="0" applyFill="1" applyBorder="1" applyAlignment="1" applyProtection="1">
      <alignment vertical="center" wrapText="1"/>
      <protection locked="0"/>
    </xf>
    <xf numFmtId="0" fontId="0" fillId="5" borderId="49" xfId="0" applyFill="1" applyBorder="1" applyAlignment="1" applyProtection="1">
      <alignment vertical="center" wrapText="1"/>
      <protection locked="0"/>
    </xf>
    <xf numFmtId="0" fontId="0" fillId="5" borderId="26" xfId="0" applyFill="1" applyBorder="1" applyAlignment="1" applyProtection="1">
      <alignment vertical="center" wrapText="1"/>
      <protection locked="0"/>
    </xf>
    <xf numFmtId="0" fontId="0" fillId="4" borderId="40" xfId="0" applyFont="1" applyFill="1" applyBorder="1" applyAlignment="1" applyProtection="1">
      <alignment horizontal="left" vertical="center" wrapText="1"/>
      <protection locked="0"/>
    </xf>
    <xf numFmtId="0" fontId="0" fillId="0" borderId="29" xfId="0" applyBorder="1" applyAlignment="1" applyProtection="1">
      <alignment vertical="center" wrapText="1"/>
      <protection locked="0"/>
    </xf>
    <xf numFmtId="0" fontId="0" fillId="4" borderId="36" xfId="0" applyFill="1" applyBorder="1" applyAlignment="1" applyProtection="1">
      <alignment horizontal="left" vertical="center" wrapText="1"/>
      <protection locked="0"/>
    </xf>
    <xf numFmtId="0" fontId="0" fillId="4" borderId="42" xfId="0" applyFill="1" applyBorder="1" applyAlignment="1" applyProtection="1">
      <alignment horizontal="left" vertical="center" wrapText="1"/>
      <protection locked="0"/>
    </xf>
    <xf numFmtId="0" fontId="0" fillId="0" borderId="28" xfId="0" applyBorder="1" applyAlignment="1" applyProtection="1">
      <alignment vertical="center" wrapText="1"/>
      <protection locked="0"/>
    </xf>
    <xf numFmtId="0" fontId="0" fillId="5" borderId="36" xfId="0" applyFill="1" applyBorder="1" applyAlignment="1" applyProtection="1">
      <alignment vertical="center"/>
      <protection/>
    </xf>
    <xf numFmtId="0" fontId="0" fillId="5" borderId="17" xfId="0" applyFill="1" applyBorder="1" applyAlignment="1" applyProtection="1">
      <alignment vertical="center"/>
      <protection/>
    </xf>
    <xf numFmtId="0" fontId="0" fillId="5" borderId="42" xfId="0" applyFill="1" applyBorder="1" applyAlignment="1" applyProtection="1">
      <alignment vertical="center"/>
      <protection/>
    </xf>
    <xf numFmtId="0" fontId="0" fillId="0" borderId="28" xfId="0" applyBorder="1" applyAlignment="1" applyProtection="1">
      <alignment vertical="center"/>
      <protection/>
    </xf>
    <xf numFmtId="0" fontId="0" fillId="5" borderId="55" xfId="0" applyFill="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5" borderId="36" xfId="0" applyFill="1" applyBorder="1" applyAlignment="1" applyProtection="1">
      <alignment/>
      <protection/>
    </xf>
    <xf numFmtId="0" fontId="0" fillId="5" borderId="17" xfId="0" applyFill="1" applyBorder="1" applyAlignment="1" applyProtection="1">
      <alignment/>
      <protection/>
    </xf>
    <xf numFmtId="0" fontId="0" fillId="5" borderId="42" xfId="0" applyFill="1" applyBorder="1" applyAlignment="1" applyProtection="1">
      <alignment/>
      <protection/>
    </xf>
    <xf numFmtId="0" fontId="0" fillId="5" borderId="28" xfId="0" applyFill="1" applyBorder="1" applyAlignment="1" applyProtection="1">
      <alignment/>
      <protection/>
    </xf>
    <xf numFmtId="0" fontId="3" fillId="5" borderId="25" xfId="0" applyFont="1" applyFill="1" applyBorder="1" applyAlignment="1" applyProtection="1">
      <alignment vertical="center" wrapText="1"/>
      <protection/>
    </xf>
    <xf numFmtId="0" fontId="3" fillId="5" borderId="49"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0" fontId="3" fillId="0" borderId="64" xfId="0" applyFont="1" applyBorder="1" applyAlignment="1" applyProtection="1">
      <alignment vertical="center" wrapText="1"/>
      <protection/>
    </xf>
    <xf numFmtId="0" fontId="0" fillId="5" borderId="68" xfId="0" applyFill="1" applyBorder="1" applyAlignment="1" applyProtection="1">
      <alignment/>
      <protection/>
    </xf>
    <xf numFmtId="0" fontId="0" fillId="5" borderId="38" xfId="0" applyFill="1" applyBorder="1" applyAlignment="1" applyProtection="1">
      <alignment/>
      <protection/>
    </xf>
    <xf numFmtId="0" fontId="0" fillId="5" borderId="58" xfId="0" applyFill="1" applyBorder="1" applyAlignment="1" applyProtection="1">
      <alignment/>
      <protection/>
    </xf>
    <xf numFmtId="0" fontId="0" fillId="5" borderId="32" xfId="0" applyFill="1" applyBorder="1" applyAlignment="1" applyProtection="1">
      <alignment/>
      <protection/>
    </xf>
    <xf numFmtId="0" fontId="0" fillId="5" borderId="53" xfId="0" applyFill="1" applyBorder="1" applyAlignment="1" applyProtection="1">
      <alignment/>
      <protection/>
    </xf>
    <xf numFmtId="0" fontId="0" fillId="5" borderId="37" xfId="0" applyFill="1" applyBorder="1" applyAlignment="1" applyProtection="1">
      <alignment/>
      <protection/>
    </xf>
    <xf numFmtId="0" fontId="0" fillId="5" borderId="51" xfId="0" applyFill="1" applyBorder="1" applyAlignment="1" applyProtection="1">
      <alignment/>
      <protection/>
    </xf>
    <xf numFmtId="0" fontId="0" fillId="5" borderId="31" xfId="0" applyFill="1" applyBorder="1" applyAlignment="1" applyProtection="1">
      <alignment/>
      <protection/>
    </xf>
    <xf numFmtId="0" fontId="3" fillId="5" borderId="23" xfId="0" applyFont="1" applyFill="1" applyBorder="1" applyAlignment="1" applyProtection="1">
      <alignment wrapText="1"/>
      <protection/>
    </xf>
    <xf numFmtId="0" fontId="0" fillId="0" borderId="47" xfId="0" applyBorder="1" applyAlignment="1" applyProtection="1">
      <alignment wrapText="1"/>
      <protection/>
    </xf>
    <xf numFmtId="0" fontId="0" fillId="0" borderId="60" xfId="0" applyBorder="1" applyAlignment="1" applyProtection="1">
      <alignment wrapText="1"/>
      <protection/>
    </xf>
    <xf numFmtId="0" fontId="0" fillId="5" borderId="66" xfId="0" applyFill="1" applyBorder="1" applyAlignment="1" applyProtection="1">
      <alignment wrapText="1"/>
      <protection/>
    </xf>
    <xf numFmtId="0" fontId="0" fillId="0" borderId="34" xfId="0" applyBorder="1" applyAlignment="1" applyProtection="1">
      <alignment wrapText="1"/>
      <protection/>
    </xf>
    <xf numFmtId="0" fontId="0" fillId="0" borderId="69" xfId="0" applyBorder="1" applyAlignment="1" applyProtection="1">
      <alignment wrapText="1"/>
      <protection/>
    </xf>
    <xf numFmtId="0" fontId="3" fillId="5" borderId="40" xfId="0" applyFont="1" applyFill="1" applyBorder="1" applyAlignment="1" applyProtection="1">
      <alignment/>
      <protection/>
    </xf>
    <xf numFmtId="0" fontId="3" fillId="0" borderId="29" xfId="0" applyFont="1" applyBorder="1" applyAlignment="1" applyProtection="1">
      <alignment/>
      <protection/>
    </xf>
    <xf numFmtId="0" fontId="3" fillId="0" borderId="41" xfId="0" applyFont="1" applyBorder="1" applyAlignment="1" applyProtection="1">
      <alignment/>
      <protection/>
    </xf>
    <xf numFmtId="0" fontId="0" fillId="5" borderId="68" xfId="0" applyFill="1" applyBorder="1" applyAlignment="1" applyProtection="1">
      <alignment vertical="center"/>
      <protection/>
    </xf>
    <xf numFmtId="0" fontId="0" fillId="0" borderId="58" xfId="0" applyBorder="1" applyAlignment="1" applyProtection="1">
      <alignment vertical="center"/>
      <protection/>
    </xf>
    <xf numFmtId="0" fontId="0" fillId="5" borderId="52" xfId="0" applyFill="1" applyBorder="1" applyAlignment="1" applyProtection="1">
      <alignment vertical="center"/>
      <protection/>
    </xf>
    <xf numFmtId="0" fontId="0" fillId="5" borderId="46" xfId="0" applyFill="1" applyBorder="1" applyAlignment="1" applyProtection="1">
      <alignment vertical="center"/>
      <protection/>
    </xf>
    <xf numFmtId="0" fontId="0" fillId="0" borderId="51" xfId="0" applyBorder="1" applyAlignment="1" applyProtection="1">
      <alignment vertical="center"/>
      <protection/>
    </xf>
    <xf numFmtId="0" fontId="0" fillId="0" borderId="31" xfId="0" applyBorder="1" applyAlignment="1" applyProtection="1">
      <alignment vertical="center"/>
      <protection/>
    </xf>
    <xf numFmtId="0" fontId="0" fillId="5" borderId="55" xfId="0" applyFill="1" applyBorder="1" applyAlignment="1" applyProtection="1">
      <alignment vertical="center" wrapText="1"/>
      <protection/>
    </xf>
    <xf numFmtId="0" fontId="0" fillId="0" borderId="44" xfId="0" applyBorder="1" applyAlignment="1" applyProtection="1">
      <alignment vertical="center" wrapText="1"/>
      <protection/>
    </xf>
    <xf numFmtId="0" fontId="3" fillId="5" borderId="0" xfId="0" applyFont="1" applyFill="1" applyBorder="1" applyAlignment="1" applyProtection="1">
      <alignment wrapText="1"/>
      <protection/>
    </xf>
    <xf numFmtId="0" fontId="0" fillId="0" borderId="0" xfId="0" applyFont="1" applyBorder="1" applyAlignment="1" applyProtection="1">
      <alignment wrapText="1"/>
      <protection/>
    </xf>
    <xf numFmtId="2" fontId="3" fillId="5" borderId="48" xfId="0" applyNumberFormat="1"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3" fillId="5" borderId="47" xfId="0" applyFont="1" applyFill="1" applyBorder="1" applyAlignment="1" applyProtection="1">
      <alignment wrapText="1"/>
      <protection/>
    </xf>
    <xf numFmtId="0" fontId="3" fillId="0" borderId="47" xfId="0" applyFont="1" applyBorder="1" applyAlignment="1" applyProtection="1">
      <alignment wrapText="1"/>
      <protection/>
    </xf>
    <xf numFmtId="0" fontId="3" fillId="0" borderId="60" xfId="0" applyFont="1" applyBorder="1" applyAlignment="1" applyProtection="1">
      <alignment wrapText="1"/>
      <protection/>
    </xf>
    <xf numFmtId="0" fontId="0" fillId="0" borderId="45" xfId="0" applyBorder="1" applyAlignment="1" applyProtection="1">
      <alignment horizontal="center" vertical="center"/>
      <protection/>
    </xf>
    <xf numFmtId="0" fontId="0" fillId="5" borderId="70" xfId="0" applyFill="1" applyBorder="1" applyAlignment="1" applyProtection="1">
      <alignment/>
      <protection/>
    </xf>
    <xf numFmtId="0" fontId="0" fillId="5" borderId="50" xfId="0" applyFill="1" applyBorder="1" applyAlignment="1" applyProtection="1">
      <alignment/>
      <protection/>
    </xf>
    <xf numFmtId="0" fontId="3" fillId="0" borderId="0" xfId="0" applyFont="1" applyAlignment="1" applyProtection="1">
      <alignment horizontal="left"/>
      <protection locked="0"/>
    </xf>
    <xf numFmtId="2" fontId="0" fillId="5" borderId="34" xfId="0" applyNumberFormat="1" applyFont="1" applyFill="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6" xfId="0" applyBorder="1" applyAlignment="1" applyProtection="1">
      <alignment horizontal="left" vertical="center"/>
      <protection/>
    </xf>
    <xf numFmtId="0" fontId="0" fillId="5" borderId="34" xfId="0" applyFont="1" applyFill="1" applyBorder="1" applyAlignment="1" applyProtection="1">
      <alignment wrapText="1"/>
      <protection/>
    </xf>
    <xf numFmtId="0" fontId="0" fillId="5" borderId="0" xfId="0" applyFont="1" applyFill="1" applyBorder="1" applyAlignment="1" applyProtection="1">
      <alignment wrapText="1"/>
      <protection/>
    </xf>
    <xf numFmtId="2" fontId="0" fillId="5" borderId="6" xfId="0" applyNumberFormat="1" applyFont="1" applyFill="1" applyBorder="1" applyAlignment="1" applyProtection="1">
      <alignment horizontal="center" vertical="center" wrapText="1"/>
      <protection/>
    </xf>
    <xf numFmtId="0" fontId="0" fillId="0" borderId="6" xfId="0" applyBorder="1" applyAlignment="1" applyProtection="1">
      <alignment horizontal="center" vertical="center" wrapText="1"/>
      <protection/>
    </xf>
  </cellXfs>
  <cellStyles count="60">
    <cellStyle name="Normal" xfId="0"/>
    <cellStyle name="Column heading" xfId="15"/>
    <cellStyle name="Comma" xfId="16"/>
    <cellStyle name="Comma [0]" xfId="17"/>
    <cellStyle name="Comma_Sheet1" xfId="18"/>
    <cellStyle name="Comma0" xfId="19"/>
    <cellStyle name="Corner heading" xfId="20"/>
    <cellStyle name="Currency" xfId="21"/>
    <cellStyle name="Currency [0]" xfId="22"/>
    <cellStyle name="Currency0" xfId="23"/>
    <cellStyle name="Data" xfId="24"/>
    <cellStyle name="Data no deci" xfId="25"/>
    <cellStyle name="Data Superscript" xfId="26"/>
    <cellStyle name="Data_1-1A-Regular" xfId="27"/>
    <cellStyle name="Data-one deci" xfId="28"/>
    <cellStyle name="Date" xfId="29"/>
    <cellStyle name="Fixed" xfId="30"/>
    <cellStyle name="Followed Hyperlink" xfId="31"/>
    <cellStyle name="Heading 1" xfId="32"/>
    <cellStyle name="Heading 2" xfId="33"/>
    <cellStyle name="Hed Side" xfId="34"/>
    <cellStyle name="Hed Side bold" xfId="35"/>
    <cellStyle name="Hed Side Indent" xfId="36"/>
    <cellStyle name="Hed Side Regular" xfId="37"/>
    <cellStyle name="Hed Side_1-1A-Regular" xfId="38"/>
    <cellStyle name="Hed Top" xfId="39"/>
    <cellStyle name="Hed Top - SECTION" xfId="40"/>
    <cellStyle name="Hed Top_3-new4" xfId="41"/>
    <cellStyle name="Hyperlink" xfId="42"/>
    <cellStyle name="Milliers [0]_Annex_comb_guideline_version4-2" xfId="43"/>
    <cellStyle name="Milliers_Annex_comb_guideline_version4-2" xfId="44"/>
    <cellStyle name="Monétaire [0]_Annex comb guideline 4-7" xfId="45"/>
    <cellStyle name="Monétaire_Annex_comb_guideline_version4-2" xfId="46"/>
    <cellStyle name="Percent" xfId="47"/>
    <cellStyle name="Reference" xfId="48"/>
    <cellStyle name="Row heading" xfId="49"/>
    <cellStyle name="Source Hed" xfId="50"/>
    <cellStyle name="Source Letter" xfId="51"/>
    <cellStyle name="Source Superscript" xfId="52"/>
    <cellStyle name="Source Text" xfId="53"/>
    <cellStyle name="Standard_Fueltypes" xfId="54"/>
    <cellStyle name="State" xfId="55"/>
    <cellStyle name="Superscript" xfId="56"/>
    <cellStyle name="Superscript- regular" xfId="57"/>
    <cellStyle name="Superscript_1-1A-Regular" xfId="58"/>
    <cellStyle name="Table Data" xfId="59"/>
    <cellStyle name="Table Head Top" xfId="60"/>
    <cellStyle name="Table Hed Side" xfId="61"/>
    <cellStyle name="Table Title" xfId="62"/>
    <cellStyle name="Title Text" xfId="63"/>
    <cellStyle name="Title Text 1" xfId="64"/>
    <cellStyle name="Title Text 2" xfId="65"/>
    <cellStyle name="Title-1" xfId="66"/>
    <cellStyle name="Title-2" xfId="67"/>
    <cellStyle name="Title-3" xfId="68"/>
    <cellStyle name="Total" xfId="69"/>
    <cellStyle name="Wrap" xfId="70"/>
    <cellStyle name="Wrap Bold" xfId="71"/>
    <cellStyle name="Wrap Title" xfId="72"/>
    <cellStyle name="Wrap_NTS99-~1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514350</xdr:colOff>
      <xdr:row>52</xdr:row>
      <xdr:rowOff>38100</xdr:rowOff>
    </xdr:to>
    <xdr:pic>
      <xdr:nvPicPr>
        <xdr:cNvPr id="1" name="Picture 2"/>
        <xdr:cNvPicPr preferRelativeResize="1">
          <a:picLocks noChangeAspect="1"/>
        </xdr:cNvPicPr>
      </xdr:nvPicPr>
      <xdr:blipFill>
        <a:blip r:embed="rId1"/>
        <a:stretch>
          <a:fillRect/>
        </a:stretch>
      </xdr:blipFill>
      <xdr:spPr>
        <a:xfrm>
          <a:off x="0" y="0"/>
          <a:ext cx="5391150" cy="845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21</xdr:row>
      <xdr:rowOff>38100</xdr:rowOff>
    </xdr:from>
    <xdr:ext cx="276225" cy="200025"/>
    <xdr:grpSp>
      <xdr:nvGrpSpPr>
        <xdr:cNvPr id="1" name="Group 22"/>
        <xdr:cNvGrpSpPr>
          <a:grpSpLocks/>
        </xdr:cNvGrpSpPr>
      </xdr:nvGrpSpPr>
      <xdr:grpSpPr>
        <a:xfrm>
          <a:off x="123825" y="4676775"/>
          <a:ext cx="276225" cy="200025"/>
          <a:chOff x="15" y="487"/>
          <a:chExt cx="29" cy="21"/>
        </a:xfrm>
        <a:solidFill>
          <a:srgbClr val="FFFFFF"/>
        </a:solidFill>
      </xdr:grpSpPr>
      <xdr:sp macro="[0]!UnhideMeth1process">
        <xdr:nvSpPr>
          <xdr:cNvPr id="2" name="Rectangle 20"/>
          <xdr:cNvSpPr>
            <a:spLocks/>
          </xdr:cNvSpPr>
        </xdr:nvSpPr>
        <xdr:spPr>
          <a:xfrm>
            <a:off x="15" y="487"/>
            <a:ext cx="29" cy="21"/>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UnhideMeth1process">
        <xdr:nvSpPr>
          <xdr:cNvPr id="3" name="AutoShape 21"/>
          <xdr:cNvSpPr>
            <a:spLocks/>
          </xdr:cNvSpPr>
        </xdr:nvSpPr>
        <xdr:spPr>
          <a:xfrm>
            <a:off x="20" y="489"/>
            <a:ext cx="18" cy="17"/>
          </a:xfrm>
          <a:prstGeom prst="righ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114300</xdr:colOff>
      <xdr:row>21</xdr:row>
      <xdr:rowOff>28575</xdr:rowOff>
    </xdr:from>
    <xdr:ext cx="304800" cy="180975"/>
    <xdr:grpSp>
      <xdr:nvGrpSpPr>
        <xdr:cNvPr id="4" name="Group 28"/>
        <xdr:cNvGrpSpPr>
          <a:grpSpLocks/>
        </xdr:cNvGrpSpPr>
      </xdr:nvGrpSpPr>
      <xdr:grpSpPr>
        <a:xfrm>
          <a:off x="114300" y="4667250"/>
          <a:ext cx="304800" cy="180975"/>
          <a:chOff x="15" y="489"/>
          <a:chExt cx="32" cy="19"/>
        </a:xfrm>
        <a:solidFill>
          <a:srgbClr val="FFFFFF"/>
        </a:solidFill>
      </xdr:grpSpPr>
      <xdr:sp macro="[0]!Hidedirectmeth1">
        <xdr:nvSpPr>
          <xdr:cNvPr id="5" name="Rectangle 26"/>
          <xdr:cNvSpPr>
            <a:spLocks/>
          </xdr:cNvSpPr>
        </xdr:nvSpPr>
        <xdr:spPr>
          <a:xfrm>
            <a:off x="15" y="489"/>
            <a:ext cx="32" cy="19"/>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idedirectmeth1">
        <xdr:nvSpPr>
          <xdr:cNvPr id="6" name="AutoShape 27"/>
          <xdr:cNvSpPr>
            <a:spLocks/>
          </xdr:cNvSpPr>
        </xdr:nvSpPr>
        <xdr:spPr>
          <a:xfrm>
            <a:off x="23" y="490"/>
            <a:ext cx="16" cy="1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114300</xdr:colOff>
      <xdr:row>40</xdr:row>
      <xdr:rowOff>28575</xdr:rowOff>
    </xdr:from>
    <xdr:ext cx="276225" cy="200025"/>
    <xdr:grpSp>
      <xdr:nvGrpSpPr>
        <xdr:cNvPr id="7" name="Group 23"/>
        <xdr:cNvGrpSpPr>
          <a:grpSpLocks/>
        </xdr:cNvGrpSpPr>
      </xdr:nvGrpSpPr>
      <xdr:grpSpPr>
        <a:xfrm>
          <a:off x="114300" y="10010775"/>
          <a:ext cx="276225" cy="200025"/>
          <a:chOff x="15" y="487"/>
          <a:chExt cx="29" cy="21"/>
        </a:xfrm>
        <a:solidFill>
          <a:srgbClr val="FFFFFF"/>
        </a:solidFill>
      </xdr:grpSpPr>
      <xdr:sp macro="[0]!Unhidemeth2process">
        <xdr:nvSpPr>
          <xdr:cNvPr id="8" name="Rectangle 24"/>
          <xdr:cNvSpPr>
            <a:spLocks/>
          </xdr:cNvSpPr>
        </xdr:nvSpPr>
        <xdr:spPr>
          <a:xfrm>
            <a:off x="15" y="487"/>
            <a:ext cx="29" cy="21"/>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Unhidemeth2process">
        <xdr:nvSpPr>
          <xdr:cNvPr id="9" name="AutoShape 25"/>
          <xdr:cNvSpPr>
            <a:spLocks/>
          </xdr:cNvSpPr>
        </xdr:nvSpPr>
        <xdr:spPr>
          <a:xfrm>
            <a:off x="20" y="489"/>
            <a:ext cx="18" cy="17"/>
          </a:xfrm>
          <a:prstGeom prst="righ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104775</xdr:colOff>
      <xdr:row>40</xdr:row>
      <xdr:rowOff>38100</xdr:rowOff>
    </xdr:from>
    <xdr:ext cx="304800" cy="180975"/>
    <xdr:grpSp>
      <xdr:nvGrpSpPr>
        <xdr:cNvPr id="10" name="Group 29"/>
        <xdr:cNvGrpSpPr>
          <a:grpSpLocks/>
        </xdr:cNvGrpSpPr>
      </xdr:nvGrpSpPr>
      <xdr:grpSpPr>
        <a:xfrm>
          <a:off x="104775" y="10020300"/>
          <a:ext cx="304800" cy="180975"/>
          <a:chOff x="15" y="489"/>
          <a:chExt cx="32" cy="19"/>
        </a:xfrm>
        <a:solidFill>
          <a:srgbClr val="FFFFFF"/>
        </a:solidFill>
      </xdr:grpSpPr>
      <xdr:sp macro="[0]!Hidemeth2process">
        <xdr:nvSpPr>
          <xdr:cNvPr id="11" name="Rectangle 30"/>
          <xdr:cNvSpPr>
            <a:spLocks/>
          </xdr:cNvSpPr>
        </xdr:nvSpPr>
        <xdr:spPr>
          <a:xfrm>
            <a:off x="15" y="489"/>
            <a:ext cx="32" cy="19"/>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idemeth2process">
        <xdr:nvSpPr>
          <xdr:cNvPr id="12" name="AutoShape 31"/>
          <xdr:cNvSpPr>
            <a:spLocks/>
          </xdr:cNvSpPr>
        </xdr:nvSpPr>
        <xdr:spPr>
          <a:xfrm>
            <a:off x="23" y="490"/>
            <a:ext cx="16" cy="1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21</xdr:row>
      <xdr:rowOff>28575</xdr:rowOff>
    </xdr:from>
    <xdr:ext cx="304800" cy="180975"/>
    <xdr:grpSp>
      <xdr:nvGrpSpPr>
        <xdr:cNvPr id="1" name="Group 22"/>
        <xdr:cNvGrpSpPr>
          <a:grpSpLocks/>
        </xdr:cNvGrpSpPr>
      </xdr:nvGrpSpPr>
      <xdr:grpSpPr>
        <a:xfrm>
          <a:off x="104775" y="4800600"/>
          <a:ext cx="304800" cy="180975"/>
          <a:chOff x="15" y="489"/>
          <a:chExt cx="32" cy="19"/>
        </a:xfrm>
        <a:solidFill>
          <a:srgbClr val="FFFFFF"/>
        </a:solidFill>
      </xdr:grpSpPr>
      <xdr:sp macro="[0]!Hidemeth1mobile">
        <xdr:nvSpPr>
          <xdr:cNvPr id="2" name="Rectangle 23"/>
          <xdr:cNvSpPr>
            <a:spLocks/>
          </xdr:cNvSpPr>
        </xdr:nvSpPr>
        <xdr:spPr>
          <a:xfrm>
            <a:off x="15" y="489"/>
            <a:ext cx="32" cy="19"/>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idemeth1mobile">
        <xdr:nvSpPr>
          <xdr:cNvPr id="3" name="AutoShape 24"/>
          <xdr:cNvSpPr>
            <a:spLocks/>
          </xdr:cNvSpPr>
        </xdr:nvSpPr>
        <xdr:spPr>
          <a:xfrm>
            <a:off x="23" y="490"/>
            <a:ext cx="16" cy="1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114300</xdr:colOff>
      <xdr:row>21</xdr:row>
      <xdr:rowOff>9525</xdr:rowOff>
    </xdr:from>
    <xdr:ext cx="276225" cy="200025"/>
    <xdr:grpSp>
      <xdr:nvGrpSpPr>
        <xdr:cNvPr id="4" name="Group 13"/>
        <xdr:cNvGrpSpPr>
          <a:grpSpLocks/>
        </xdr:cNvGrpSpPr>
      </xdr:nvGrpSpPr>
      <xdr:grpSpPr>
        <a:xfrm>
          <a:off x="114300" y="4781550"/>
          <a:ext cx="276225" cy="200025"/>
          <a:chOff x="15" y="487"/>
          <a:chExt cx="29" cy="21"/>
        </a:xfrm>
        <a:solidFill>
          <a:srgbClr val="FFFFFF"/>
        </a:solidFill>
      </xdr:grpSpPr>
      <xdr:sp macro="[0]!Unhidemeth1mobile">
        <xdr:nvSpPr>
          <xdr:cNvPr id="5" name="Rectangle 14"/>
          <xdr:cNvSpPr>
            <a:spLocks/>
          </xdr:cNvSpPr>
        </xdr:nvSpPr>
        <xdr:spPr>
          <a:xfrm>
            <a:off x="15" y="487"/>
            <a:ext cx="29" cy="21"/>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Unhidemeth1mobile">
        <xdr:nvSpPr>
          <xdr:cNvPr id="6" name="AutoShape 15"/>
          <xdr:cNvSpPr>
            <a:spLocks/>
          </xdr:cNvSpPr>
        </xdr:nvSpPr>
        <xdr:spPr>
          <a:xfrm>
            <a:off x="20" y="489"/>
            <a:ext cx="18" cy="17"/>
          </a:xfrm>
          <a:prstGeom prst="righ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85725</xdr:colOff>
      <xdr:row>45</xdr:row>
      <xdr:rowOff>152400</xdr:rowOff>
    </xdr:from>
    <xdr:ext cx="352425" cy="200025"/>
    <xdr:grpSp>
      <xdr:nvGrpSpPr>
        <xdr:cNvPr id="7" name="Group 19"/>
        <xdr:cNvGrpSpPr>
          <a:grpSpLocks/>
        </xdr:cNvGrpSpPr>
      </xdr:nvGrpSpPr>
      <xdr:grpSpPr>
        <a:xfrm>
          <a:off x="85725" y="5133975"/>
          <a:ext cx="352425" cy="200025"/>
          <a:chOff x="15" y="489"/>
          <a:chExt cx="32" cy="19"/>
        </a:xfrm>
        <a:solidFill>
          <a:srgbClr val="FFFFFF"/>
        </a:solidFill>
      </xdr:grpSpPr>
      <xdr:sp macro="[0]!Hidemeth2mobile">
        <xdr:nvSpPr>
          <xdr:cNvPr id="8" name="Rectangle 20"/>
          <xdr:cNvSpPr>
            <a:spLocks/>
          </xdr:cNvSpPr>
        </xdr:nvSpPr>
        <xdr:spPr>
          <a:xfrm>
            <a:off x="15" y="489"/>
            <a:ext cx="32" cy="19"/>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idemeth2mobile">
        <xdr:nvSpPr>
          <xdr:cNvPr id="9" name="AutoShape 21"/>
          <xdr:cNvSpPr>
            <a:spLocks/>
          </xdr:cNvSpPr>
        </xdr:nvSpPr>
        <xdr:spPr>
          <a:xfrm>
            <a:off x="23" y="490"/>
            <a:ext cx="16" cy="1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104775</xdr:colOff>
      <xdr:row>45</xdr:row>
      <xdr:rowOff>142875</xdr:rowOff>
    </xdr:from>
    <xdr:ext cx="323850" cy="228600"/>
    <xdr:grpSp>
      <xdr:nvGrpSpPr>
        <xdr:cNvPr id="10" name="Group 16"/>
        <xdr:cNvGrpSpPr>
          <a:grpSpLocks/>
        </xdr:cNvGrpSpPr>
      </xdr:nvGrpSpPr>
      <xdr:grpSpPr>
        <a:xfrm>
          <a:off x="104775" y="5124450"/>
          <a:ext cx="323850" cy="228600"/>
          <a:chOff x="15" y="487"/>
          <a:chExt cx="29" cy="21"/>
        </a:xfrm>
        <a:solidFill>
          <a:srgbClr val="FFFFFF"/>
        </a:solidFill>
      </xdr:grpSpPr>
      <xdr:sp macro="[0]!Unhidemeth2mobile">
        <xdr:nvSpPr>
          <xdr:cNvPr id="11" name="Rectangle 17"/>
          <xdr:cNvSpPr>
            <a:spLocks/>
          </xdr:cNvSpPr>
        </xdr:nvSpPr>
        <xdr:spPr>
          <a:xfrm>
            <a:off x="15" y="487"/>
            <a:ext cx="29" cy="21"/>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Unhidemeth2mobile">
        <xdr:nvSpPr>
          <xdr:cNvPr id="12" name="AutoShape 18"/>
          <xdr:cNvSpPr>
            <a:spLocks/>
          </xdr:cNvSpPr>
        </xdr:nvSpPr>
        <xdr:spPr>
          <a:xfrm>
            <a:off x="20" y="489"/>
            <a:ext cx="18" cy="17"/>
          </a:xfrm>
          <a:prstGeom prst="righ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2"/>
  <sheetViews>
    <sheetView workbookViewId="0" topLeftCell="A6">
      <selection activeCell="J13" sqref="J13"/>
    </sheetView>
  </sheetViews>
  <sheetFormatPr defaultColWidth="9.140625" defaultRowHeight="12.75"/>
  <sheetData>
    <row r="1" spans="2:10" ht="78" customHeight="1">
      <c r="B1" s="785" t="s">
        <v>87</v>
      </c>
      <c r="C1" s="786"/>
      <c r="D1" s="786"/>
      <c r="E1" s="786"/>
      <c r="F1" s="786"/>
      <c r="G1" s="786"/>
      <c r="H1" s="786"/>
      <c r="I1" s="786"/>
      <c r="J1" s="786"/>
    </row>
    <row r="3" spans="1:9" ht="12.75">
      <c r="A3" s="761"/>
      <c r="B3" s="761"/>
      <c r="C3" s="761"/>
      <c r="D3" s="761"/>
      <c r="E3" s="761"/>
      <c r="F3" s="761"/>
      <c r="G3" s="761"/>
      <c r="H3" s="761"/>
      <c r="I3" s="761"/>
    </row>
    <row r="4" spans="1:9" ht="12.75">
      <c r="A4" s="761"/>
      <c r="B4" s="783" t="s">
        <v>85</v>
      </c>
      <c r="C4" s="784"/>
      <c r="D4" s="784"/>
      <c r="E4" s="784"/>
      <c r="F4" s="784"/>
      <c r="G4" s="784"/>
      <c r="H4" s="784"/>
      <c r="I4" s="761"/>
    </row>
    <row r="5" spans="1:9" ht="12.75">
      <c r="A5" s="761"/>
      <c r="B5" s="784"/>
      <c r="C5" s="784"/>
      <c r="D5" s="784"/>
      <c r="E5" s="784"/>
      <c r="F5" s="784"/>
      <c r="G5" s="784"/>
      <c r="H5" s="784"/>
      <c r="I5" s="761"/>
    </row>
    <row r="6" spans="1:9" ht="12.75">
      <c r="A6" s="761"/>
      <c r="B6" s="784"/>
      <c r="C6" s="784"/>
      <c r="D6" s="784"/>
      <c r="E6" s="784"/>
      <c r="F6" s="784"/>
      <c r="G6" s="784"/>
      <c r="H6" s="784"/>
      <c r="I6" s="761"/>
    </row>
    <row r="7" spans="1:9" ht="12.75">
      <c r="A7" s="761"/>
      <c r="B7" s="784"/>
      <c r="C7" s="784"/>
      <c r="D7" s="784"/>
      <c r="E7" s="784"/>
      <c r="F7" s="784"/>
      <c r="G7" s="784"/>
      <c r="H7" s="784"/>
      <c r="I7" s="761"/>
    </row>
    <row r="8" spans="1:9" ht="12.75">
      <c r="A8" s="761"/>
      <c r="B8" s="784"/>
      <c r="C8" s="784"/>
      <c r="D8" s="784"/>
      <c r="E8" s="784"/>
      <c r="F8" s="784"/>
      <c r="G8" s="784"/>
      <c r="H8" s="784"/>
      <c r="I8" s="761"/>
    </row>
    <row r="9" spans="1:9" ht="12.75">
      <c r="A9" s="761"/>
      <c r="B9" s="784"/>
      <c r="C9" s="784"/>
      <c r="D9" s="784"/>
      <c r="E9" s="784"/>
      <c r="F9" s="784"/>
      <c r="G9" s="784"/>
      <c r="H9" s="784"/>
      <c r="I9" s="761"/>
    </row>
    <row r="10" spans="1:9" ht="12.75">
      <c r="A10" s="761"/>
      <c r="B10" s="784"/>
      <c r="C10" s="784"/>
      <c r="D10" s="784"/>
      <c r="E10" s="784"/>
      <c r="F10" s="784"/>
      <c r="G10" s="784"/>
      <c r="H10" s="784"/>
      <c r="I10" s="761"/>
    </row>
    <row r="11" spans="1:9" ht="12.75">
      <c r="A11" s="761"/>
      <c r="B11" s="784"/>
      <c r="C11" s="784"/>
      <c r="D11" s="784"/>
      <c r="E11" s="784"/>
      <c r="F11" s="784"/>
      <c r="G11" s="784"/>
      <c r="H11" s="784"/>
      <c r="I11" s="761"/>
    </row>
    <row r="12" spans="1:9" ht="12.75">
      <c r="A12" s="761"/>
      <c r="B12" s="784"/>
      <c r="C12" s="784"/>
      <c r="D12" s="784"/>
      <c r="E12" s="784"/>
      <c r="F12" s="784"/>
      <c r="G12" s="784"/>
      <c r="H12" s="784"/>
      <c r="I12" s="761"/>
    </row>
    <row r="13" spans="1:9" ht="12.75">
      <c r="A13" s="761"/>
      <c r="B13" s="784"/>
      <c r="C13" s="784"/>
      <c r="D13" s="784"/>
      <c r="E13" s="784"/>
      <c r="F13" s="784"/>
      <c r="G13" s="784"/>
      <c r="H13" s="784"/>
      <c r="I13" s="761"/>
    </row>
    <row r="14" spans="1:9" ht="12.75">
      <c r="A14" s="761"/>
      <c r="B14" s="784"/>
      <c r="C14" s="784"/>
      <c r="D14" s="784"/>
      <c r="E14" s="784"/>
      <c r="F14" s="784"/>
      <c r="G14" s="784"/>
      <c r="H14" s="784"/>
      <c r="I14" s="761"/>
    </row>
    <row r="15" spans="1:9" ht="12.75">
      <c r="A15" s="761"/>
      <c r="B15" s="784"/>
      <c r="C15" s="784"/>
      <c r="D15" s="784"/>
      <c r="E15" s="784"/>
      <c r="F15" s="784"/>
      <c r="G15" s="784"/>
      <c r="H15" s="784"/>
      <c r="I15" s="761"/>
    </row>
    <row r="16" spans="1:9" ht="12.75">
      <c r="A16" s="761"/>
      <c r="B16" s="784"/>
      <c r="C16" s="784"/>
      <c r="D16" s="784"/>
      <c r="E16" s="784"/>
      <c r="F16" s="784"/>
      <c r="G16" s="784"/>
      <c r="H16" s="784"/>
      <c r="I16" s="761"/>
    </row>
    <row r="17" spans="1:9" ht="12.75">
      <c r="A17" s="761"/>
      <c r="B17" s="784"/>
      <c r="C17" s="784"/>
      <c r="D17" s="784"/>
      <c r="E17" s="784"/>
      <c r="F17" s="784"/>
      <c r="G17" s="784"/>
      <c r="H17" s="784"/>
      <c r="I17" s="761"/>
    </row>
    <row r="18" spans="1:9" ht="12.75">
      <c r="A18" s="761"/>
      <c r="B18" s="784"/>
      <c r="C18" s="784"/>
      <c r="D18" s="784"/>
      <c r="E18" s="784"/>
      <c r="F18" s="784"/>
      <c r="G18" s="784"/>
      <c r="H18" s="784"/>
      <c r="I18" s="761"/>
    </row>
    <row r="19" spans="1:9" ht="12.75">
      <c r="A19" s="761"/>
      <c r="B19" s="784"/>
      <c r="C19" s="784"/>
      <c r="D19" s="784"/>
      <c r="E19" s="784"/>
      <c r="F19" s="784"/>
      <c r="G19" s="784"/>
      <c r="H19" s="784"/>
      <c r="I19" s="761"/>
    </row>
    <row r="20" spans="1:9" ht="12.75">
      <c r="A20" s="761"/>
      <c r="B20" s="784"/>
      <c r="C20" s="784"/>
      <c r="D20" s="784"/>
      <c r="E20" s="784"/>
      <c r="F20" s="784"/>
      <c r="G20" s="784"/>
      <c r="H20" s="784"/>
      <c r="I20" s="761"/>
    </row>
    <row r="21" spans="1:9" ht="98.25" customHeight="1">
      <c r="A21" s="761"/>
      <c r="B21" s="784"/>
      <c r="C21" s="784"/>
      <c r="D21" s="784"/>
      <c r="E21" s="784"/>
      <c r="F21" s="784"/>
      <c r="G21" s="784"/>
      <c r="H21" s="784"/>
      <c r="I21" s="761"/>
    </row>
    <row r="22" spans="1:9" ht="12.75" customHeight="1">
      <c r="A22" s="761"/>
      <c r="B22" s="761"/>
      <c r="C22" s="761"/>
      <c r="D22" s="761"/>
      <c r="E22" s="761"/>
      <c r="F22" s="761"/>
      <c r="G22" s="761"/>
      <c r="H22" s="761"/>
      <c r="I22" s="761"/>
    </row>
  </sheetData>
  <sheetProtection/>
  <mergeCells count="2">
    <mergeCell ref="B4:H21"/>
    <mergeCell ref="B1:J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dimension ref="A1:AL73"/>
  <sheetViews>
    <sheetView tabSelected="1" zoomScale="75" zoomScaleNormal="75" workbookViewId="0" topLeftCell="A15">
      <selection activeCell="I22" sqref="I22"/>
    </sheetView>
  </sheetViews>
  <sheetFormatPr defaultColWidth="9.140625" defaultRowHeight="12.75"/>
  <cols>
    <col min="1" max="1" width="7.140625" style="26" customWidth="1"/>
    <col min="2" max="2" width="6.00390625" style="26" customWidth="1"/>
    <col min="3" max="3" width="14.7109375" style="26" customWidth="1"/>
    <col min="4" max="4" width="11.00390625" style="26" customWidth="1"/>
    <col min="5" max="5" width="15.421875" style="26" customWidth="1"/>
    <col min="6" max="6" width="16.8515625" style="26" customWidth="1"/>
    <col min="7" max="7" width="17.28125" style="26" bestFit="1" customWidth="1"/>
    <col min="8" max="8" width="11.28125" style="26" customWidth="1"/>
    <col min="9" max="9" width="11.140625" style="26" customWidth="1"/>
    <col min="10" max="10" width="12.7109375" style="26" customWidth="1"/>
    <col min="11" max="11" width="12.00390625" style="26" customWidth="1"/>
    <col min="12" max="16384" width="9.140625" style="26" customWidth="1"/>
  </cols>
  <sheetData>
    <row r="1" spans="1:12" ht="15.75">
      <c r="A1" s="95" t="s">
        <v>558</v>
      </c>
      <c r="B1" s="100"/>
      <c r="C1" s="100"/>
      <c r="D1" s="153"/>
      <c r="E1" s="153"/>
      <c r="F1" s="153"/>
      <c r="G1" s="100"/>
      <c r="H1" s="100"/>
      <c r="I1" s="100"/>
      <c r="J1" s="100"/>
      <c r="K1" s="100"/>
      <c r="L1" s="100"/>
    </row>
    <row r="2" spans="1:12" ht="37.5" customHeight="1">
      <c r="A2" s="875" t="s">
        <v>360</v>
      </c>
      <c r="B2" s="876"/>
      <c r="C2" s="876"/>
      <c r="D2" s="876"/>
      <c r="E2" s="876"/>
      <c r="F2" s="876"/>
      <c r="G2" s="876"/>
      <c r="H2" s="876"/>
      <c r="I2" s="100"/>
      <c r="J2" s="100"/>
      <c r="K2" s="100"/>
      <c r="L2" s="100"/>
    </row>
    <row r="3" spans="1:12" ht="18">
      <c r="A3" s="516"/>
      <c r="B3" s="487"/>
      <c r="C3" s="487"/>
      <c r="D3" s="487"/>
      <c r="E3" s="487"/>
      <c r="F3" s="487"/>
      <c r="G3" s="487"/>
      <c r="H3" s="487"/>
      <c r="I3" s="100"/>
      <c r="J3" s="100"/>
      <c r="K3" s="100"/>
      <c r="L3" s="100"/>
    </row>
    <row r="4" spans="1:12" ht="18">
      <c r="A4" s="516"/>
      <c r="B4" s="841" t="s">
        <v>275</v>
      </c>
      <c r="C4" s="842"/>
      <c r="D4" s="842"/>
      <c r="E4" s="842"/>
      <c r="F4" s="842"/>
      <c r="G4" s="843"/>
      <c r="H4" s="487"/>
      <c r="I4" s="100"/>
      <c r="J4" s="100"/>
      <c r="K4" s="100"/>
      <c r="L4" s="100"/>
    </row>
    <row r="5" spans="1:12" ht="27" customHeight="1">
      <c r="A5" s="516"/>
      <c r="B5" s="838" t="s">
        <v>31</v>
      </c>
      <c r="C5" s="839"/>
      <c r="D5" s="839"/>
      <c r="E5" s="839"/>
      <c r="F5" s="839"/>
      <c r="G5" s="840"/>
      <c r="H5" s="487"/>
      <c r="I5" s="100"/>
      <c r="J5" s="100"/>
      <c r="K5" s="100"/>
      <c r="L5" s="100"/>
    </row>
    <row r="6" spans="1:12" ht="24.75" customHeight="1">
      <c r="A6" s="516"/>
      <c r="B6" s="838" t="s">
        <v>40</v>
      </c>
      <c r="C6" s="839"/>
      <c r="D6" s="839"/>
      <c r="E6" s="839"/>
      <c r="F6" s="839"/>
      <c r="G6" s="840"/>
      <c r="H6" s="487"/>
      <c r="I6" s="100"/>
      <c r="J6" s="100"/>
      <c r="K6" s="100"/>
      <c r="L6" s="100"/>
    </row>
    <row r="7" spans="1:12" ht="24" customHeight="1">
      <c r="A7" s="516"/>
      <c r="B7" s="882" t="s">
        <v>32</v>
      </c>
      <c r="C7" s="883"/>
      <c r="D7" s="883"/>
      <c r="E7" s="883"/>
      <c r="F7" s="883"/>
      <c r="G7" s="884"/>
      <c r="H7" s="487"/>
      <c r="I7" s="100"/>
      <c r="J7" s="100"/>
      <c r="K7" s="100"/>
      <c r="L7" s="100"/>
    </row>
    <row r="8" spans="1:12" ht="18">
      <c r="A8" s="516"/>
      <c r="B8" s="487"/>
      <c r="C8" s="487"/>
      <c r="D8" s="487"/>
      <c r="E8" s="487"/>
      <c r="F8" s="487"/>
      <c r="G8" s="487"/>
      <c r="H8" s="487"/>
      <c r="I8" s="100"/>
      <c r="J8" s="100"/>
      <c r="K8" s="100"/>
      <c r="L8" s="100"/>
    </row>
    <row r="9" spans="1:12" ht="14.25" customHeight="1">
      <c r="A9" s="155"/>
      <c r="B9" s="97"/>
      <c r="C9" s="100"/>
      <c r="D9" s="154"/>
      <c r="E9" s="154"/>
      <c r="F9" s="154"/>
      <c r="G9" s="100"/>
      <c r="H9" s="100"/>
      <c r="I9" s="100"/>
      <c r="J9" s="100"/>
      <c r="K9" s="100"/>
      <c r="L9" s="100"/>
    </row>
    <row r="10" spans="1:12" ht="12.75" customHeight="1" thickBot="1">
      <c r="A10" s="100"/>
      <c r="B10" s="513" t="s">
        <v>278</v>
      </c>
      <c r="C10" s="34"/>
      <c r="D10" s="157"/>
      <c r="E10" s="158"/>
      <c r="F10" s="154"/>
      <c r="G10" s="97"/>
      <c r="H10" s="97"/>
      <c r="I10" s="97"/>
      <c r="J10" s="97"/>
      <c r="K10" s="97"/>
      <c r="L10" s="97"/>
    </row>
    <row r="11" spans="2:12" ht="12.75" customHeight="1">
      <c r="B11" s="489" t="s">
        <v>498</v>
      </c>
      <c r="C11" s="490"/>
      <c r="D11" s="517"/>
      <c r="E11" s="421"/>
      <c r="F11" s="154"/>
      <c r="G11" s="97"/>
      <c r="H11" s="97"/>
      <c r="I11" s="97"/>
      <c r="J11" s="97"/>
      <c r="K11" s="97"/>
      <c r="L11" s="97"/>
    </row>
    <row r="12" spans="2:12" ht="24" customHeight="1" thickBot="1">
      <c r="B12" s="873" t="s">
        <v>499</v>
      </c>
      <c r="C12" s="842"/>
      <c r="D12" s="843"/>
      <c r="E12" s="425"/>
      <c r="F12" s="154"/>
      <c r="G12" s="97"/>
      <c r="H12" s="97"/>
      <c r="I12" s="97"/>
      <c r="J12" s="97"/>
      <c r="K12" s="97"/>
      <c r="L12" s="97"/>
    </row>
    <row r="13" spans="2:12" ht="24" customHeight="1" thickBot="1">
      <c r="B13" s="880" t="s">
        <v>195</v>
      </c>
      <c r="C13" s="881"/>
      <c r="D13" s="881"/>
      <c r="E13" s="416"/>
      <c r="F13" s="154"/>
      <c r="G13" s="97"/>
      <c r="H13" s="97"/>
      <c r="I13" s="97"/>
      <c r="J13" s="97"/>
      <c r="K13" s="97"/>
      <c r="L13" s="97"/>
    </row>
    <row r="14" spans="2:12" ht="12.75" customHeight="1">
      <c r="B14" s="518" t="s">
        <v>500</v>
      </c>
      <c r="C14" s="519"/>
      <c r="D14" s="520"/>
      <c r="E14" s="417"/>
      <c r="F14" s="154"/>
      <c r="G14" s="97"/>
      <c r="H14" s="97"/>
      <c r="I14" s="97"/>
      <c r="J14" s="97"/>
      <c r="K14" s="97"/>
      <c r="L14" s="97"/>
    </row>
    <row r="15" spans="2:12" ht="13.5" thickBot="1">
      <c r="B15" s="440" t="s">
        <v>477</v>
      </c>
      <c r="C15" s="441"/>
      <c r="D15" s="443"/>
      <c r="E15" s="32"/>
      <c r="F15" s="154"/>
      <c r="G15" s="97"/>
      <c r="H15" s="97"/>
      <c r="I15" s="97"/>
      <c r="J15" s="97"/>
      <c r="K15" s="97"/>
      <c r="L15" s="97"/>
    </row>
    <row r="16" spans="1:12" ht="13.5" thickBot="1">
      <c r="A16" s="100"/>
      <c r="B16" s="34"/>
      <c r="C16" s="34"/>
      <c r="D16" s="157"/>
      <c r="E16" s="158"/>
      <c r="F16" s="154"/>
      <c r="G16" s="97"/>
      <c r="H16" s="97"/>
      <c r="I16" s="97"/>
      <c r="J16" s="97"/>
      <c r="K16" s="97"/>
      <c r="L16" s="97"/>
    </row>
    <row r="17" spans="1:14" ht="12.75">
      <c r="A17" s="100"/>
      <c r="B17" s="76" t="s">
        <v>127</v>
      </c>
      <c r="C17" s="77"/>
      <c r="D17" s="77"/>
      <c r="E17" s="77"/>
      <c r="F17" s="77"/>
      <c r="G17" s="77"/>
      <c r="H17" s="78"/>
      <c r="I17" s="97"/>
      <c r="J17" s="97"/>
      <c r="K17" s="97"/>
      <c r="L17" s="97"/>
      <c r="M17" s="97"/>
      <c r="N17" s="97"/>
    </row>
    <row r="18" spans="1:38" ht="12.75">
      <c r="A18" s="100"/>
      <c r="B18" s="858" t="s">
        <v>125</v>
      </c>
      <c r="C18" s="859"/>
      <c r="D18" s="859"/>
      <c r="E18" s="859"/>
      <c r="F18" s="860"/>
      <c r="G18" s="535" t="s">
        <v>738</v>
      </c>
      <c r="H18" s="103"/>
      <c r="I18" s="97"/>
      <c r="J18" s="97"/>
      <c r="K18" s="97"/>
      <c r="L18" s="97"/>
      <c r="M18" s="97"/>
      <c r="N18" s="97"/>
      <c r="AL18" s="26" t="s">
        <v>738</v>
      </c>
    </row>
    <row r="19" spans="1:38" ht="12.75">
      <c r="A19" s="100"/>
      <c r="B19" s="874" t="s">
        <v>124</v>
      </c>
      <c r="C19" s="859"/>
      <c r="D19" s="859"/>
      <c r="E19" s="859"/>
      <c r="F19" s="860"/>
      <c r="G19" s="536" t="str">
        <f>IF(G18="Yes","No","Yes")</f>
        <v>No</v>
      </c>
      <c r="H19" s="103"/>
      <c r="I19" s="97"/>
      <c r="J19" s="97"/>
      <c r="K19" s="97"/>
      <c r="L19" s="97"/>
      <c r="M19" s="97"/>
      <c r="N19" s="97"/>
      <c r="AL19" s="26" t="s">
        <v>732</v>
      </c>
    </row>
    <row r="20" spans="1:14" ht="13.5" thickBot="1">
      <c r="A20" s="100"/>
      <c r="B20" s="110"/>
      <c r="C20" s="111"/>
      <c r="D20" s="111"/>
      <c r="E20" s="111"/>
      <c r="F20" s="111"/>
      <c r="G20" s="111"/>
      <c r="H20" s="112"/>
      <c r="I20" s="97"/>
      <c r="J20" s="97"/>
      <c r="K20" s="97"/>
      <c r="L20" s="97"/>
      <c r="M20" s="97"/>
      <c r="N20" s="97"/>
    </row>
    <row r="21" spans="1:12" ht="13.5" thickBot="1">
      <c r="A21" s="100"/>
      <c r="B21" s="34"/>
      <c r="C21" s="34"/>
      <c r="D21" s="157"/>
      <c r="E21" s="158"/>
      <c r="F21" s="154"/>
      <c r="G21" s="97"/>
      <c r="H21" s="97"/>
      <c r="I21" s="97"/>
      <c r="J21" s="97"/>
      <c r="K21" s="97"/>
      <c r="L21" s="97"/>
    </row>
    <row r="22" spans="2:6" s="74" customFormat="1" ht="16.5" thickBot="1">
      <c r="B22" s="753" t="s">
        <v>752</v>
      </c>
      <c r="C22" s="754"/>
      <c r="D22" s="755"/>
      <c r="E22" s="756"/>
      <c r="F22" s="757"/>
    </row>
    <row r="23" spans="1:12" ht="16.5" hidden="1" thickBot="1">
      <c r="A23" s="100"/>
      <c r="B23" s="393"/>
      <c r="C23" s="34"/>
      <c r="D23" s="157"/>
      <c r="E23" s="158"/>
      <c r="F23" s="154"/>
      <c r="G23" s="97"/>
      <c r="H23" s="97"/>
      <c r="I23" s="97"/>
      <c r="J23" s="97"/>
      <c r="K23" s="97"/>
      <c r="L23" s="97"/>
    </row>
    <row r="24" spans="1:12" ht="12.75" hidden="1">
      <c r="A24" s="100"/>
      <c r="B24" s="98"/>
      <c r="C24" s="77"/>
      <c r="D24" s="160"/>
      <c r="E24" s="160"/>
      <c r="F24" s="160"/>
      <c r="G24" s="77"/>
      <c r="H24" s="77"/>
      <c r="I24" s="77"/>
      <c r="J24" s="77"/>
      <c r="K24" s="78"/>
      <c r="L24" s="97"/>
    </row>
    <row r="25" spans="1:12" ht="12.75" hidden="1">
      <c r="A25" s="100"/>
      <c r="B25" s="101"/>
      <c r="C25" s="161"/>
      <c r="D25" s="295"/>
      <c r="E25" s="367" t="s">
        <v>685</v>
      </c>
      <c r="F25" s="367" t="s">
        <v>686</v>
      </c>
      <c r="G25" s="365" t="s">
        <v>687</v>
      </c>
      <c r="H25" s="365" t="s">
        <v>695</v>
      </c>
      <c r="I25" s="365" t="s">
        <v>696</v>
      </c>
      <c r="J25" s="868" t="s">
        <v>698</v>
      </c>
      <c r="K25" s="869"/>
      <c r="L25" s="97"/>
    </row>
    <row r="26" spans="1:13" ht="12.75" hidden="1">
      <c r="A26" s="100"/>
      <c r="B26" s="101"/>
      <c r="C26" s="161"/>
      <c r="D26" s="162"/>
      <c r="E26" s="492" t="s">
        <v>479</v>
      </c>
      <c r="F26" s="492" t="s">
        <v>480</v>
      </c>
      <c r="G26" s="493" t="s">
        <v>552</v>
      </c>
      <c r="H26" s="493" t="s">
        <v>482</v>
      </c>
      <c r="I26" s="493" t="s">
        <v>483</v>
      </c>
      <c r="J26" s="494" t="s">
        <v>489</v>
      </c>
      <c r="K26" s="495" t="s">
        <v>490</v>
      </c>
      <c r="L26" s="255"/>
      <c r="M26" s="97"/>
    </row>
    <row r="27" spans="1:13" ht="55.5" customHeight="1" hidden="1">
      <c r="A27" s="100"/>
      <c r="B27" s="163"/>
      <c r="C27" s="164"/>
      <c r="D27" s="165"/>
      <c r="E27" s="496" t="s">
        <v>291</v>
      </c>
      <c r="F27" s="496" t="s">
        <v>553</v>
      </c>
      <c r="G27" s="497" t="s">
        <v>418</v>
      </c>
      <c r="H27" s="497" t="s">
        <v>419</v>
      </c>
      <c r="I27" s="497" t="s">
        <v>554</v>
      </c>
      <c r="J27" s="497" t="s">
        <v>420</v>
      </c>
      <c r="K27" s="498" t="s">
        <v>403</v>
      </c>
      <c r="L27" s="256"/>
      <c r="M27" s="97"/>
    </row>
    <row r="28" spans="1:13" ht="12.75" hidden="1">
      <c r="A28" s="100"/>
      <c r="B28" s="101"/>
      <c r="C28" s="161"/>
      <c r="D28" s="162"/>
      <c r="E28" s="499"/>
      <c r="F28" s="499"/>
      <c r="G28" s="501"/>
      <c r="H28" s="501"/>
      <c r="I28" s="501"/>
      <c r="J28" s="502" t="s">
        <v>8</v>
      </c>
      <c r="K28" s="503" t="s">
        <v>9</v>
      </c>
      <c r="L28" s="256"/>
      <c r="M28" s="97"/>
    </row>
    <row r="29" spans="1:13" ht="15.75" hidden="1">
      <c r="A29" s="100"/>
      <c r="B29" s="101"/>
      <c r="C29" s="161" t="s">
        <v>362</v>
      </c>
      <c r="D29" s="504" t="s">
        <v>564</v>
      </c>
      <c r="E29" s="505">
        <v>1000</v>
      </c>
      <c r="F29" s="511" t="s">
        <v>565</v>
      </c>
      <c r="G29" s="510">
        <v>2.68</v>
      </c>
      <c r="H29" s="511" t="s">
        <v>197</v>
      </c>
      <c r="I29" s="511">
        <v>0.99</v>
      </c>
      <c r="J29" s="505">
        <f aca="true" t="shared" si="0" ref="J29:J37">E29*G29*I29</f>
        <v>2653.2</v>
      </c>
      <c r="K29" s="521">
        <f>J29/1000</f>
        <v>2.6532</v>
      </c>
      <c r="L29" s="257"/>
      <c r="M29" s="97"/>
    </row>
    <row r="30" spans="1:13" ht="25.5" hidden="1">
      <c r="A30" s="100"/>
      <c r="B30" s="166"/>
      <c r="C30" s="167" t="s">
        <v>556</v>
      </c>
      <c r="D30" s="168" t="s">
        <v>557</v>
      </c>
      <c r="E30" s="169"/>
      <c r="F30" s="169"/>
      <c r="G30" s="171"/>
      <c r="H30" s="172"/>
      <c r="I30" s="172"/>
      <c r="J30" s="258">
        <f t="shared" si="0"/>
        <v>0</v>
      </c>
      <c r="K30" s="259"/>
      <c r="L30" s="260"/>
      <c r="M30" s="97"/>
    </row>
    <row r="31" spans="1:13" ht="15.75" hidden="1">
      <c r="A31" s="100"/>
      <c r="B31" s="101"/>
      <c r="C31" s="192" t="s">
        <v>566</v>
      </c>
      <c r="D31" s="193"/>
      <c r="E31" s="177"/>
      <c r="F31" s="261" t="s">
        <v>565</v>
      </c>
      <c r="G31" s="179"/>
      <c r="H31" s="392" t="s">
        <v>197</v>
      </c>
      <c r="I31" s="180">
        <v>0.99</v>
      </c>
      <c r="J31" s="265">
        <f t="shared" si="0"/>
        <v>0</v>
      </c>
      <c r="K31" s="266">
        <f aca="true" t="shared" si="1" ref="K31:K37">J31/1000</f>
        <v>0</v>
      </c>
      <c r="L31" s="413"/>
      <c r="M31" s="97"/>
    </row>
    <row r="32" spans="1:13" ht="15.75" hidden="1">
      <c r="A32" s="100"/>
      <c r="B32" s="101"/>
      <c r="C32" s="192" t="s">
        <v>567</v>
      </c>
      <c r="D32" s="193"/>
      <c r="E32" s="177"/>
      <c r="F32" s="261" t="s">
        <v>565</v>
      </c>
      <c r="G32" s="179"/>
      <c r="H32" s="392" t="s">
        <v>197</v>
      </c>
      <c r="I32" s="180">
        <v>0.99</v>
      </c>
      <c r="J32" s="265">
        <f t="shared" si="0"/>
        <v>0</v>
      </c>
      <c r="K32" s="266">
        <f t="shared" si="1"/>
        <v>0</v>
      </c>
      <c r="L32" s="413"/>
      <c r="M32" s="97"/>
    </row>
    <row r="33" spans="1:13" ht="15.75" hidden="1">
      <c r="A33" s="100"/>
      <c r="B33" s="101"/>
      <c r="C33" s="192" t="s">
        <v>568</v>
      </c>
      <c r="D33" s="193"/>
      <c r="E33" s="177"/>
      <c r="F33" s="261" t="s">
        <v>565</v>
      </c>
      <c r="G33" s="179"/>
      <c r="H33" s="392" t="s">
        <v>197</v>
      </c>
      <c r="I33" s="180">
        <v>0.99</v>
      </c>
      <c r="J33" s="265">
        <f t="shared" si="0"/>
        <v>0</v>
      </c>
      <c r="K33" s="266">
        <f t="shared" si="1"/>
        <v>0</v>
      </c>
      <c r="L33" s="413"/>
      <c r="M33" s="97"/>
    </row>
    <row r="34" spans="1:13" ht="12.75" hidden="1">
      <c r="A34" s="100"/>
      <c r="B34" s="101"/>
      <c r="C34" s="192" t="s">
        <v>569</v>
      </c>
      <c r="D34" s="193"/>
      <c r="E34" s="178"/>
      <c r="F34" s="261"/>
      <c r="G34" s="179"/>
      <c r="H34" s="263"/>
      <c r="I34" s="180">
        <v>0.99</v>
      </c>
      <c r="J34" s="265">
        <f t="shared" si="0"/>
        <v>0</v>
      </c>
      <c r="K34" s="266">
        <f t="shared" si="1"/>
        <v>0</v>
      </c>
      <c r="L34" s="262"/>
      <c r="M34" s="97"/>
    </row>
    <row r="35" spans="1:13" ht="12.75" hidden="1">
      <c r="A35" s="100"/>
      <c r="B35" s="101"/>
      <c r="C35" s="192" t="s">
        <v>167</v>
      </c>
      <c r="D35" s="264"/>
      <c r="E35" s="178"/>
      <c r="F35" s="261"/>
      <c r="G35" s="179"/>
      <c r="H35" s="263"/>
      <c r="I35" s="180">
        <v>0.99</v>
      </c>
      <c r="J35" s="265">
        <f t="shared" si="0"/>
        <v>0</v>
      </c>
      <c r="K35" s="266">
        <f t="shared" si="1"/>
        <v>0</v>
      </c>
      <c r="L35" s="262"/>
      <c r="M35" s="97"/>
    </row>
    <row r="36" spans="1:13" ht="12.75" hidden="1">
      <c r="A36" s="100"/>
      <c r="B36" s="101"/>
      <c r="C36" s="192" t="s">
        <v>312</v>
      </c>
      <c r="D36" s="193"/>
      <c r="E36" s="178"/>
      <c r="F36" s="261"/>
      <c r="G36" s="179"/>
      <c r="H36" s="263"/>
      <c r="I36" s="180">
        <v>0.99</v>
      </c>
      <c r="J36" s="265">
        <f t="shared" si="0"/>
        <v>0</v>
      </c>
      <c r="K36" s="266">
        <f t="shared" si="1"/>
        <v>0</v>
      </c>
      <c r="L36" s="262"/>
      <c r="M36" s="97"/>
    </row>
    <row r="37" spans="1:13" ht="12.75" hidden="1">
      <c r="A37" s="100"/>
      <c r="B37" s="101"/>
      <c r="C37" s="192" t="s">
        <v>570</v>
      </c>
      <c r="D37" s="193"/>
      <c r="E37" s="178"/>
      <c r="F37" s="261"/>
      <c r="G37" s="179"/>
      <c r="H37" s="263"/>
      <c r="I37" s="180">
        <v>0.99</v>
      </c>
      <c r="J37" s="265">
        <f t="shared" si="0"/>
        <v>0</v>
      </c>
      <c r="K37" s="266">
        <f t="shared" si="1"/>
        <v>0</v>
      </c>
      <c r="L37" s="262"/>
      <c r="M37" s="97"/>
    </row>
    <row r="38" spans="1:11" ht="15.75" hidden="1">
      <c r="A38" s="100"/>
      <c r="B38" s="182"/>
      <c r="C38" s="183"/>
      <c r="D38" s="184"/>
      <c r="E38" s="184"/>
      <c r="F38" s="184"/>
      <c r="G38" s="183"/>
      <c r="H38" s="183"/>
      <c r="I38" s="185"/>
      <c r="J38" s="185"/>
      <c r="K38" s="103"/>
    </row>
    <row r="39" spans="1:12" ht="15" hidden="1">
      <c r="A39" s="100"/>
      <c r="B39" s="182"/>
      <c r="C39" s="183"/>
      <c r="D39" s="184"/>
      <c r="E39" s="184"/>
      <c r="F39" s="184"/>
      <c r="G39" s="370" t="s">
        <v>699</v>
      </c>
      <c r="H39" s="877" t="s">
        <v>304</v>
      </c>
      <c r="I39" s="878"/>
      <c r="J39" s="879"/>
      <c r="K39" s="267">
        <f>SUM(K31:K37)</f>
        <v>0</v>
      </c>
      <c r="L39" s="97"/>
    </row>
    <row r="40" spans="1:11" ht="13.5" hidden="1" thickBot="1">
      <c r="A40" s="100"/>
      <c r="B40" s="110"/>
      <c r="C40" s="111"/>
      <c r="D40" s="187"/>
      <c r="E40" s="187"/>
      <c r="F40" s="187"/>
      <c r="G40" s="111"/>
      <c r="H40" s="111"/>
      <c r="I40" s="111"/>
      <c r="J40" s="111"/>
      <c r="K40" s="112"/>
    </row>
    <row r="41" spans="1:12" ht="12.75" hidden="1">
      <c r="A41" s="100"/>
      <c r="B41" s="34"/>
      <c r="C41" s="34"/>
      <c r="D41" s="157"/>
      <c r="E41" s="158"/>
      <c r="F41" s="154"/>
      <c r="G41" s="97"/>
      <c r="H41" s="97"/>
      <c r="I41" s="97"/>
      <c r="J41" s="97"/>
      <c r="K41" s="97"/>
      <c r="L41" s="97"/>
    </row>
    <row r="42" spans="1:12" ht="15" hidden="1">
      <c r="A42" s="488" t="s">
        <v>529</v>
      </c>
      <c r="B42" s="34"/>
      <c r="D42" s="188"/>
      <c r="E42" s="188"/>
      <c r="F42" s="188"/>
      <c r="G42" s="96"/>
      <c r="H42" s="97"/>
      <c r="I42" s="97"/>
      <c r="J42" s="97"/>
      <c r="K42" s="97"/>
      <c r="L42" s="97"/>
    </row>
    <row r="43" spans="1:12" ht="15" hidden="1">
      <c r="A43" s="190" t="s">
        <v>361</v>
      </c>
      <c r="B43" s="34"/>
      <c r="C43" s="189"/>
      <c r="D43" s="189"/>
      <c r="E43" s="189"/>
      <c r="F43" s="189"/>
      <c r="G43" s="488"/>
      <c r="H43" s="97"/>
      <c r="I43" s="97"/>
      <c r="J43" s="97"/>
      <c r="K43" s="97"/>
      <c r="L43" s="97"/>
    </row>
    <row r="44" spans="1:12" ht="14.25" hidden="1">
      <c r="A44" s="96" t="s">
        <v>198</v>
      </c>
      <c r="B44" s="100"/>
      <c r="C44" s="100"/>
      <c r="D44" s="153"/>
      <c r="E44" s="153"/>
      <c r="F44" s="153"/>
      <c r="G44" s="100"/>
      <c r="H44" s="100"/>
      <c r="I44" s="100"/>
      <c r="J44" s="100"/>
      <c r="K44" s="100"/>
      <c r="L44" s="100"/>
    </row>
    <row r="45" spans="1:12" ht="12.75" hidden="1">
      <c r="A45" s="100"/>
      <c r="B45" s="100"/>
      <c r="C45" s="100"/>
      <c r="D45" s="153"/>
      <c r="E45" s="153"/>
      <c r="F45" s="153"/>
      <c r="G45" s="100"/>
      <c r="H45" s="100"/>
      <c r="I45" s="100"/>
      <c r="J45" s="100"/>
      <c r="K45" s="100"/>
      <c r="L45" s="100"/>
    </row>
    <row r="46" ht="13.5" thickBot="1"/>
    <row r="47" s="74" customFormat="1" ht="16.5" thickBot="1">
      <c r="B47" s="758" t="s">
        <v>753</v>
      </c>
    </row>
    <row r="48" ht="13.5" hidden="1" thickBot="1"/>
    <row r="49" spans="2:8" ht="12.75" hidden="1">
      <c r="B49" s="76"/>
      <c r="C49" s="77"/>
      <c r="D49" s="77"/>
      <c r="E49" s="77"/>
      <c r="F49" s="77"/>
      <c r="G49" s="77"/>
      <c r="H49" s="78"/>
    </row>
    <row r="50" spans="2:8" ht="12.75" hidden="1">
      <c r="B50" s="363"/>
      <c r="C50" s="394"/>
      <c r="D50" s="395"/>
      <c r="E50" s="380" t="s">
        <v>685</v>
      </c>
      <c r="F50" s="396" t="s">
        <v>686</v>
      </c>
      <c r="G50" s="397" t="s">
        <v>687</v>
      </c>
      <c r="H50" s="103"/>
    </row>
    <row r="51" spans="2:8" ht="12.75" hidden="1">
      <c r="B51" s="101"/>
      <c r="C51" s="870"/>
      <c r="D51" s="860"/>
      <c r="E51" s="398" t="s">
        <v>479</v>
      </c>
      <c r="F51" s="398" t="s">
        <v>480</v>
      </c>
      <c r="G51" s="398" t="s">
        <v>481</v>
      </c>
      <c r="H51" s="103"/>
    </row>
    <row r="52" spans="2:8" ht="12.75" hidden="1">
      <c r="B52" s="101"/>
      <c r="C52" s="522"/>
      <c r="D52" s="523"/>
      <c r="E52" s="524"/>
      <c r="F52" s="871" t="s">
        <v>754</v>
      </c>
      <c r="G52" s="525" t="s">
        <v>755</v>
      </c>
      <c r="H52" s="103"/>
    </row>
    <row r="53" spans="2:8" ht="12.75" hidden="1">
      <c r="B53" s="101"/>
      <c r="C53" s="526" t="s">
        <v>756</v>
      </c>
      <c r="D53" s="527"/>
      <c r="E53" s="528" t="s">
        <v>757</v>
      </c>
      <c r="F53" s="872"/>
      <c r="G53" s="525" t="s">
        <v>758</v>
      </c>
      <c r="H53" s="103"/>
    </row>
    <row r="54" spans="2:8" ht="15.75" hidden="1">
      <c r="B54" s="101"/>
      <c r="C54" s="526"/>
      <c r="D54" s="527"/>
      <c r="E54" s="529"/>
      <c r="F54" s="530" t="s">
        <v>759</v>
      </c>
      <c r="G54" s="531" t="s">
        <v>10</v>
      </c>
      <c r="H54" s="103"/>
    </row>
    <row r="55" spans="2:8" ht="12.75" hidden="1">
      <c r="B55" s="101"/>
      <c r="C55" s="594"/>
      <c r="D55" s="595"/>
      <c r="E55" s="596"/>
      <c r="F55" s="597"/>
      <c r="G55" s="593"/>
      <c r="H55" s="103"/>
    </row>
    <row r="56" spans="2:8" ht="12.75" hidden="1">
      <c r="B56" s="101"/>
      <c r="C56" s="588"/>
      <c r="D56" s="589"/>
      <c r="E56" s="590"/>
      <c r="F56" s="591"/>
      <c r="G56" s="592"/>
      <c r="H56" s="103"/>
    </row>
    <row r="57" spans="2:9" ht="12.75" hidden="1">
      <c r="B57" s="101"/>
      <c r="C57" s="399" t="s">
        <v>566</v>
      </c>
      <c r="D57" s="532"/>
      <c r="E57" s="400"/>
      <c r="F57" s="401"/>
      <c r="G57" s="402">
        <f>E57*F57/1000</f>
        <v>0</v>
      </c>
      <c r="H57" s="103"/>
      <c r="I57" s="97"/>
    </row>
    <row r="58" spans="2:9" ht="12.75" hidden="1">
      <c r="B58" s="101"/>
      <c r="C58" s="399" t="s">
        <v>567</v>
      </c>
      <c r="D58" s="532"/>
      <c r="E58" s="400"/>
      <c r="F58" s="401"/>
      <c r="G58" s="402">
        <f aca="true" t="shared" si="2" ref="G58:G64">E58*F58/1000</f>
        <v>0</v>
      </c>
      <c r="H58" s="103"/>
      <c r="I58" s="97"/>
    </row>
    <row r="59" spans="2:8" ht="12.75" hidden="1">
      <c r="B59" s="101"/>
      <c r="C59" s="399" t="s">
        <v>568</v>
      </c>
      <c r="D59" s="532"/>
      <c r="E59" s="400"/>
      <c r="F59" s="401"/>
      <c r="G59" s="402">
        <f t="shared" si="2"/>
        <v>0</v>
      </c>
      <c r="H59" s="103"/>
    </row>
    <row r="60" spans="2:8" ht="12.75" hidden="1">
      <c r="B60" s="101"/>
      <c r="C60" s="399" t="s">
        <v>569</v>
      </c>
      <c r="D60" s="532"/>
      <c r="E60" s="400"/>
      <c r="F60" s="401"/>
      <c r="G60" s="402">
        <f t="shared" si="2"/>
        <v>0</v>
      </c>
      <c r="H60" s="103"/>
    </row>
    <row r="61" spans="2:8" ht="12.75" hidden="1">
      <c r="B61" s="101"/>
      <c r="C61" s="399" t="s">
        <v>167</v>
      </c>
      <c r="D61" s="532"/>
      <c r="E61" s="400"/>
      <c r="F61" s="401"/>
      <c r="G61" s="402">
        <f t="shared" si="2"/>
        <v>0</v>
      </c>
      <c r="H61" s="103"/>
    </row>
    <row r="62" spans="2:8" ht="12.75" hidden="1">
      <c r="B62" s="101"/>
      <c r="C62" s="399" t="s">
        <v>312</v>
      </c>
      <c r="D62" s="532"/>
      <c r="E62" s="400"/>
      <c r="F62" s="401"/>
      <c r="G62" s="402">
        <f t="shared" si="2"/>
        <v>0</v>
      </c>
      <c r="H62" s="103"/>
    </row>
    <row r="63" spans="2:8" ht="12.75" hidden="1">
      <c r="B63" s="101"/>
      <c r="C63" s="399" t="s">
        <v>570</v>
      </c>
      <c r="D63" s="532"/>
      <c r="E63" s="400"/>
      <c r="F63" s="401"/>
      <c r="G63" s="402">
        <f t="shared" si="2"/>
        <v>0</v>
      </c>
      <c r="H63" s="103"/>
    </row>
    <row r="64" spans="2:8" ht="12.75" hidden="1">
      <c r="B64" s="101"/>
      <c r="C64" s="533"/>
      <c r="D64" s="534"/>
      <c r="E64" s="403"/>
      <c r="F64" s="401"/>
      <c r="G64" s="402">
        <f t="shared" si="2"/>
        <v>0</v>
      </c>
      <c r="H64" s="103"/>
    </row>
    <row r="65" spans="2:8" ht="12.75" hidden="1">
      <c r="B65" s="101"/>
      <c r="C65" s="161"/>
      <c r="D65" s="161"/>
      <c r="E65" s="161"/>
      <c r="F65" s="161"/>
      <c r="G65" s="161"/>
      <c r="H65" s="103"/>
    </row>
    <row r="66" spans="2:8" ht="14.25" hidden="1">
      <c r="B66" s="101"/>
      <c r="C66" s="161"/>
      <c r="D66" s="404" t="s">
        <v>695</v>
      </c>
      <c r="E66" s="405" t="s">
        <v>304</v>
      </c>
      <c r="F66" s="406"/>
      <c r="G66" s="537">
        <f>SUM(G57:G64)</f>
        <v>0</v>
      </c>
      <c r="H66" s="407"/>
    </row>
    <row r="67" spans="2:8" ht="13.5" hidden="1" thickBot="1">
      <c r="B67" s="110"/>
      <c r="C67" s="111"/>
      <c r="D67" s="111"/>
      <c r="E67" s="111"/>
      <c r="F67" s="111"/>
      <c r="G67" s="111"/>
      <c r="H67" s="112"/>
    </row>
    <row r="68" ht="12.75" hidden="1"/>
    <row r="69" ht="12.75" hidden="1"/>
    <row r="70" ht="12.75" hidden="1">
      <c r="B70" s="190" t="s">
        <v>529</v>
      </c>
    </row>
    <row r="71" ht="14.25" hidden="1">
      <c r="B71" s="190" t="s">
        <v>0</v>
      </c>
    </row>
    <row r="72" ht="14.25" hidden="1">
      <c r="B72" s="190" t="s">
        <v>1</v>
      </c>
    </row>
    <row r="73" ht="12.75" hidden="1">
      <c r="B73" s="190" t="s">
        <v>760</v>
      </c>
    </row>
    <row r="76" ht="12.75"/>
  </sheetData>
  <mergeCells count="13">
    <mergeCell ref="A2:H2"/>
    <mergeCell ref="H39:J39"/>
    <mergeCell ref="B13:D13"/>
    <mergeCell ref="J25:K25"/>
    <mergeCell ref="B4:G4"/>
    <mergeCell ref="B5:G5"/>
    <mergeCell ref="B6:G6"/>
    <mergeCell ref="B7:G7"/>
    <mergeCell ref="C51:D51"/>
    <mergeCell ref="F52:F53"/>
    <mergeCell ref="B12:D12"/>
    <mergeCell ref="B18:F18"/>
    <mergeCell ref="B19:F19"/>
  </mergeCells>
  <dataValidations count="1">
    <dataValidation type="list" allowBlank="1" showInputMessage="1" showErrorMessage="1" promptTitle="Select yes/no" prompt="&#10;" sqref="G18">
      <formula1>$AL$18:$AL$19</formula1>
    </dataValidation>
  </dataValidations>
  <printOptions/>
  <pageMargins left="0.75" right="0.75" top="1" bottom="1" header="0.5" footer="0.5"/>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0"/>
  <dimension ref="A1:H40"/>
  <sheetViews>
    <sheetView zoomScale="75" zoomScaleNormal="75" workbookViewId="0" topLeftCell="B9">
      <selection activeCell="E14" sqref="E14"/>
    </sheetView>
  </sheetViews>
  <sheetFormatPr defaultColWidth="9.140625" defaultRowHeight="12.75"/>
  <cols>
    <col min="1" max="1" width="9.140625" style="26" customWidth="1"/>
    <col min="2" max="2" width="10.8515625" style="26" customWidth="1"/>
    <col min="3" max="3" width="18.00390625" style="26" customWidth="1"/>
    <col min="4" max="4" width="18.421875" style="26" customWidth="1"/>
    <col min="5" max="5" width="18.00390625" style="26" customWidth="1"/>
    <col min="6" max="6" width="18.421875" style="26" customWidth="1"/>
    <col min="7" max="7" width="8.421875" style="26" customWidth="1"/>
    <col min="8" max="16384" width="9.140625" style="26" customWidth="1"/>
  </cols>
  <sheetData>
    <row r="1" spans="1:8" ht="15.75">
      <c r="A1" s="99" t="s">
        <v>527</v>
      </c>
      <c r="B1" s="97"/>
      <c r="C1" s="97"/>
      <c r="D1" s="97"/>
      <c r="E1" s="97"/>
      <c r="F1" s="97"/>
      <c r="G1" s="97"/>
      <c r="H1" s="97"/>
    </row>
    <row r="2" spans="1:8" ht="21">
      <c r="A2" s="538" t="s">
        <v>199</v>
      </c>
      <c r="B2" s="97"/>
      <c r="D2" s="97"/>
      <c r="E2" s="97"/>
      <c r="F2" s="97"/>
      <c r="G2" s="97"/>
      <c r="H2" s="97"/>
    </row>
    <row r="3" spans="1:8" ht="12.75">
      <c r="A3" s="97"/>
      <c r="B3" s="97"/>
      <c r="D3" s="97"/>
      <c r="E3" s="97"/>
      <c r="F3" s="97"/>
      <c r="G3" s="97"/>
      <c r="H3" s="97"/>
    </row>
    <row r="4" spans="1:8" ht="12.75">
      <c r="A4" s="97"/>
      <c r="B4" s="97"/>
      <c r="C4" s="97"/>
      <c r="D4" s="97"/>
      <c r="E4" s="97"/>
      <c r="F4" s="97"/>
      <c r="G4" s="97"/>
      <c r="H4" s="97"/>
    </row>
    <row r="5" spans="1:8" ht="13.5" thickBot="1">
      <c r="A5" s="97"/>
      <c r="B5" s="96" t="s">
        <v>277</v>
      </c>
      <c r="C5" s="97"/>
      <c r="D5" s="97"/>
      <c r="E5" s="97"/>
      <c r="F5" s="97"/>
      <c r="G5" s="97"/>
      <c r="H5" s="97"/>
    </row>
    <row r="6" spans="1:8" ht="12.75">
      <c r="A6" s="97"/>
      <c r="B6" s="816" t="s">
        <v>237</v>
      </c>
      <c r="C6" s="817"/>
      <c r="D6" s="539"/>
      <c r="E6" s="97"/>
      <c r="F6" s="97"/>
      <c r="G6" s="97"/>
      <c r="H6" s="97"/>
    </row>
    <row r="7" spans="1:8" ht="27" customHeight="1">
      <c r="A7" s="97"/>
      <c r="B7" s="886" t="s">
        <v>499</v>
      </c>
      <c r="C7" s="799"/>
      <c r="D7" s="540"/>
      <c r="E7" s="97"/>
      <c r="F7" s="97"/>
      <c r="G7" s="97"/>
      <c r="H7" s="97"/>
    </row>
    <row r="8" spans="1:8" ht="13.5" thickBot="1">
      <c r="A8" s="97"/>
      <c r="B8" s="820" t="s">
        <v>477</v>
      </c>
      <c r="C8" s="821"/>
      <c r="D8" s="541"/>
      <c r="E8" s="97"/>
      <c r="F8" s="97"/>
      <c r="G8" s="97"/>
      <c r="H8" s="97"/>
    </row>
    <row r="9" spans="1:8" ht="12.75">
      <c r="A9" s="97"/>
      <c r="B9" s="97"/>
      <c r="C9" s="97"/>
      <c r="D9" s="97"/>
      <c r="E9" s="97"/>
      <c r="F9" s="97"/>
      <c r="G9" s="97"/>
      <c r="H9" s="97"/>
    </row>
    <row r="10" spans="1:8" ht="13.5" thickBot="1">
      <c r="A10" s="97"/>
      <c r="B10" s="97"/>
      <c r="C10" s="97"/>
      <c r="D10" s="97"/>
      <c r="E10" s="97"/>
      <c r="F10" s="97"/>
      <c r="G10" s="97"/>
      <c r="H10" s="97"/>
    </row>
    <row r="11" spans="1:8" ht="12.75">
      <c r="A11" s="97"/>
      <c r="B11" s="98"/>
      <c r="C11" s="77"/>
      <c r="D11" s="77"/>
      <c r="E11" s="77"/>
      <c r="F11" s="77"/>
      <c r="G11" s="78"/>
      <c r="H11" s="97"/>
    </row>
    <row r="12" spans="1:8" ht="12.75">
      <c r="A12" s="97"/>
      <c r="B12" s="101"/>
      <c r="C12" s="161"/>
      <c r="D12" s="365" t="s">
        <v>685</v>
      </c>
      <c r="E12" s="365" t="s">
        <v>686</v>
      </c>
      <c r="F12" s="365" t="s">
        <v>687</v>
      </c>
      <c r="G12" s="103"/>
      <c r="H12" s="97"/>
    </row>
    <row r="13" spans="1:8" ht="12.75">
      <c r="A13" s="100"/>
      <c r="B13" s="101"/>
      <c r="C13" s="268"/>
      <c r="D13" s="493" t="s">
        <v>479</v>
      </c>
      <c r="E13" s="542" t="s">
        <v>480</v>
      </c>
      <c r="F13" s="493" t="s">
        <v>481</v>
      </c>
      <c r="G13" s="103"/>
      <c r="H13" s="100"/>
    </row>
    <row r="14" spans="1:8" ht="52.5" customHeight="1">
      <c r="A14" s="100"/>
      <c r="B14" s="101"/>
      <c r="C14" s="268"/>
      <c r="D14" s="497" t="s">
        <v>116</v>
      </c>
      <c r="E14" s="497" t="s">
        <v>404</v>
      </c>
      <c r="F14" s="543" t="s">
        <v>421</v>
      </c>
      <c r="G14" s="103"/>
      <c r="H14" s="100"/>
    </row>
    <row r="15" spans="1:8" ht="12.75">
      <c r="A15" s="100"/>
      <c r="B15" s="101"/>
      <c r="C15" s="268"/>
      <c r="D15" s="501"/>
      <c r="E15" s="501"/>
      <c r="F15" s="544" t="s">
        <v>11</v>
      </c>
      <c r="G15" s="103"/>
      <c r="H15" s="100"/>
    </row>
    <row r="16" spans="1:8" ht="12.75">
      <c r="A16" s="100"/>
      <c r="B16" s="101"/>
      <c r="C16" s="545" t="s">
        <v>279</v>
      </c>
      <c r="D16" s="505">
        <v>80000000</v>
      </c>
      <c r="E16" s="505">
        <v>806</v>
      </c>
      <c r="F16" s="509">
        <f>E16*D16/1000000</f>
        <v>64480</v>
      </c>
      <c r="G16" s="103"/>
      <c r="H16" s="100"/>
    </row>
    <row r="17" spans="1:8" ht="12.75">
      <c r="A17" s="269"/>
      <c r="B17" s="166"/>
      <c r="C17" s="270" t="s">
        <v>526</v>
      </c>
      <c r="D17" s="169"/>
      <c r="E17" s="169"/>
      <c r="F17" s="170"/>
      <c r="G17" s="271"/>
      <c r="H17" s="269"/>
    </row>
    <row r="18" spans="1:8" ht="12.75">
      <c r="A18" s="100"/>
      <c r="B18" s="101"/>
      <c r="C18" s="272"/>
      <c r="D18" s="273"/>
      <c r="E18" s="177"/>
      <c r="F18" s="253">
        <f>D18*E18/1000000</f>
        <v>0</v>
      </c>
      <c r="G18" s="103"/>
      <c r="H18" s="100"/>
    </row>
    <row r="19" spans="1:8" ht="12.75">
      <c r="A19" s="100"/>
      <c r="B19" s="101"/>
      <c r="C19" s="272"/>
      <c r="D19" s="273"/>
      <c r="E19" s="177"/>
      <c r="F19" s="253">
        <f aca="true" t="shared" si="0" ref="F19:F27">D19*E19/1000000</f>
        <v>0</v>
      </c>
      <c r="G19" s="103"/>
      <c r="H19" s="100"/>
    </row>
    <row r="20" spans="1:8" ht="12.75">
      <c r="A20" s="100"/>
      <c r="B20" s="101"/>
      <c r="C20" s="272"/>
      <c r="D20" s="273"/>
      <c r="E20" s="177"/>
      <c r="F20" s="253">
        <f>D20*E20/1000000</f>
        <v>0</v>
      </c>
      <c r="G20" s="103"/>
      <c r="H20" s="100"/>
    </row>
    <row r="21" spans="1:8" ht="12.75">
      <c r="A21" s="100"/>
      <c r="B21" s="101"/>
      <c r="C21" s="272"/>
      <c r="D21" s="273"/>
      <c r="E21" s="177"/>
      <c r="F21" s="253">
        <f t="shared" si="0"/>
        <v>0</v>
      </c>
      <c r="G21" s="103"/>
      <c r="H21" s="100"/>
    </row>
    <row r="22" spans="1:8" ht="12.75">
      <c r="A22" s="100"/>
      <c r="B22" s="101"/>
      <c r="C22" s="274"/>
      <c r="D22" s="273"/>
      <c r="E22" s="177"/>
      <c r="F22" s="253">
        <f>D22*E22/1000000</f>
        <v>0</v>
      </c>
      <c r="G22" s="103"/>
      <c r="H22" s="100"/>
    </row>
    <row r="23" spans="1:8" ht="12.75">
      <c r="A23" s="100"/>
      <c r="B23" s="101"/>
      <c r="C23" s="272"/>
      <c r="D23" s="273"/>
      <c r="E23" s="177"/>
      <c r="F23" s="253">
        <f t="shared" si="0"/>
        <v>0</v>
      </c>
      <c r="G23" s="103"/>
      <c r="H23" s="100"/>
    </row>
    <row r="24" spans="1:8" ht="12.75">
      <c r="A24" s="100"/>
      <c r="B24" s="101"/>
      <c r="C24" s="274"/>
      <c r="D24" s="273"/>
      <c r="E24" s="177"/>
      <c r="F24" s="253">
        <f t="shared" si="0"/>
        <v>0</v>
      </c>
      <c r="G24" s="103"/>
      <c r="H24" s="100"/>
    </row>
    <row r="25" spans="1:8" ht="12.75">
      <c r="A25" s="100"/>
      <c r="B25" s="101"/>
      <c r="C25" s="274"/>
      <c r="D25" s="275"/>
      <c r="E25" s="177"/>
      <c r="F25" s="253">
        <f t="shared" si="0"/>
        <v>0</v>
      </c>
      <c r="G25" s="103"/>
      <c r="H25" s="100"/>
    </row>
    <row r="26" spans="1:8" ht="12.75">
      <c r="A26" s="100"/>
      <c r="B26" s="101"/>
      <c r="C26" s="272"/>
      <c r="D26" s="273"/>
      <c r="E26" s="275"/>
      <c r="F26" s="253">
        <f t="shared" si="0"/>
        <v>0</v>
      </c>
      <c r="G26" s="103"/>
      <c r="H26" s="100"/>
    </row>
    <row r="27" spans="1:8" ht="12.75">
      <c r="A27" s="100"/>
      <c r="B27" s="101"/>
      <c r="C27" s="272"/>
      <c r="D27" s="273"/>
      <c r="E27" s="273"/>
      <c r="F27" s="253">
        <f t="shared" si="0"/>
        <v>0</v>
      </c>
      <c r="G27" s="103"/>
      <c r="H27" s="100"/>
    </row>
    <row r="28" spans="1:8" ht="12.75">
      <c r="A28" s="100"/>
      <c r="B28" s="101"/>
      <c r="C28" s="161"/>
      <c r="D28" s="213"/>
      <c r="E28" s="213"/>
      <c r="F28" s="213"/>
      <c r="G28" s="103"/>
      <c r="H28" s="100"/>
    </row>
    <row r="29" spans="1:8" ht="15.75">
      <c r="A29" s="276"/>
      <c r="B29" s="182"/>
      <c r="C29" s="368" t="s">
        <v>695</v>
      </c>
      <c r="D29" s="877" t="s">
        <v>305</v>
      </c>
      <c r="E29" s="885"/>
      <c r="F29" s="278">
        <f>SUM(F18:F27)</f>
        <v>0</v>
      </c>
      <c r="G29" s="277"/>
      <c r="H29" s="276"/>
    </row>
    <row r="30" spans="1:8" ht="13.5" thickBot="1">
      <c r="A30" s="100"/>
      <c r="B30" s="110"/>
      <c r="C30" s="111"/>
      <c r="D30" s="111"/>
      <c r="E30" s="111"/>
      <c r="F30" s="111"/>
      <c r="G30" s="112"/>
      <c r="H30" s="100"/>
    </row>
    <row r="31" spans="1:8" ht="12.75">
      <c r="A31" s="100"/>
      <c r="B31" s="100"/>
      <c r="C31" s="100"/>
      <c r="D31" s="100"/>
      <c r="E31" s="100"/>
      <c r="F31" s="100"/>
      <c r="G31" s="100"/>
      <c r="H31" s="100"/>
    </row>
    <row r="32" spans="1:8" ht="12.75">
      <c r="A32" s="100"/>
      <c r="B32" s="488" t="s">
        <v>529</v>
      </c>
      <c r="C32" s="100"/>
      <c r="D32" s="100"/>
      <c r="E32" s="100"/>
      <c r="F32" s="100"/>
      <c r="G32" s="100"/>
      <c r="H32" s="100"/>
    </row>
    <row r="33" spans="1:8" ht="15">
      <c r="A33" s="100"/>
      <c r="B33" s="96" t="s">
        <v>530</v>
      </c>
      <c r="D33" s="188"/>
      <c r="E33" s="188"/>
      <c r="F33" s="188"/>
      <c r="G33" s="96"/>
      <c r="H33" s="100"/>
    </row>
    <row r="34" spans="1:8" ht="15">
      <c r="A34" s="100"/>
      <c r="B34" s="488" t="s">
        <v>528</v>
      </c>
      <c r="D34" s="189"/>
      <c r="E34" s="189"/>
      <c r="F34" s="189"/>
      <c r="G34" s="488"/>
      <c r="H34" s="100"/>
    </row>
    <row r="35" spans="1:8" ht="12.75">
      <c r="A35" s="100"/>
      <c r="B35" s="488" t="s">
        <v>531</v>
      </c>
      <c r="C35" s="488"/>
      <c r="D35" s="100"/>
      <c r="E35" s="100"/>
      <c r="F35" s="100"/>
      <c r="G35" s="100"/>
      <c r="H35" s="100"/>
    </row>
    <row r="36" spans="1:8" ht="15">
      <c r="A36" s="100"/>
      <c r="B36" s="488" t="s">
        <v>422</v>
      </c>
      <c r="C36" s="189"/>
      <c r="D36" s="100"/>
      <c r="E36" s="100"/>
      <c r="F36" s="100"/>
      <c r="G36" s="100"/>
      <c r="H36" s="100"/>
    </row>
    <row r="37" spans="1:8" ht="12.75">
      <c r="A37" s="100"/>
      <c r="B37" s="488" t="s">
        <v>534</v>
      </c>
      <c r="C37" s="100"/>
      <c r="D37" s="100"/>
      <c r="E37" s="100"/>
      <c r="F37" s="100"/>
      <c r="G37" s="100"/>
      <c r="H37" s="100"/>
    </row>
    <row r="38" spans="1:8" ht="15">
      <c r="A38" s="100"/>
      <c r="B38" s="189"/>
      <c r="C38" s="100"/>
      <c r="D38" s="100"/>
      <c r="E38" s="100"/>
      <c r="F38" s="100"/>
      <c r="G38" s="100"/>
      <c r="H38" s="100"/>
    </row>
    <row r="39" spans="1:4" ht="12.75">
      <c r="A39" s="100"/>
      <c r="B39" s="100"/>
      <c r="C39" s="100"/>
      <c r="D39" s="100"/>
    </row>
    <row r="40" spans="1:4" ht="12.75">
      <c r="A40" s="100"/>
      <c r="B40" s="100"/>
      <c r="C40" s="100"/>
      <c r="D40" s="100"/>
    </row>
  </sheetData>
  <sheetProtection sheet="1" objects="1" scenarios="1"/>
  <mergeCells count="4">
    <mergeCell ref="B6:C6"/>
    <mergeCell ref="B8:C8"/>
    <mergeCell ref="D29:E29"/>
    <mergeCell ref="B7:C7"/>
  </mergeCell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11"/>
  <dimension ref="A1:F17"/>
  <sheetViews>
    <sheetView zoomScale="75" zoomScaleNormal="75" workbookViewId="0" topLeftCell="A3">
      <selection activeCell="D16" sqref="D16"/>
    </sheetView>
  </sheetViews>
  <sheetFormatPr defaultColWidth="9.140625" defaultRowHeight="12.75"/>
  <cols>
    <col min="1" max="2" width="9.140625" style="26" customWidth="1"/>
    <col min="3" max="3" width="18.140625" style="26" customWidth="1"/>
    <col min="4" max="4" width="18.421875" style="26" customWidth="1"/>
    <col min="5" max="5" width="18.00390625" style="26" customWidth="1"/>
    <col min="6" max="7" width="9.140625" style="26" customWidth="1"/>
    <col min="8" max="8" width="20.00390625" style="26" customWidth="1"/>
    <col min="9" max="16384" width="9.140625" style="26" customWidth="1"/>
  </cols>
  <sheetData>
    <row r="1" ht="15.75">
      <c r="A1" s="99" t="s">
        <v>527</v>
      </c>
    </row>
    <row r="2" spans="1:5" ht="21">
      <c r="A2" s="113" t="s">
        <v>663</v>
      </c>
      <c r="B2" s="279"/>
      <c r="E2" s="546"/>
    </row>
    <row r="3" spans="2:5" ht="20.25">
      <c r="B3" s="279"/>
      <c r="E3" s="116"/>
    </row>
    <row r="4" spans="2:6" ht="15" customHeight="1" thickBot="1">
      <c r="B4" s="279"/>
      <c r="C4" s="96" t="s">
        <v>277</v>
      </c>
      <c r="D4" s="97"/>
      <c r="E4" s="97"/>
      <c r="F4" s="97"/>
    </row>
    <row r="5" spans="2:6" ht="15.75" customHeight="1">
      <c r="B5" s="279"/>
      <c r="C5" s="816" t="s">
        <v>237</v>
      </c>
      <c r="D5" s="817"/>
      <c r="E5" s="539"/>
      <c r="F5" s="97"/>
    </row>
    <row r="6" spans="2:6" ht="15" customHeight="1">
      <c r="B6" s="279"/>
      <c r="C6" s="818" t="s">
        <v>499</v>
      </c>
      <c r="D6" s="822"/>
      <c r="E6" s="540"/>
      <c r="F6" s="97"/>
    </row>
    <row r="7" spans="2:6" ht="15.75" customHeight="1">
      <c r="B7" s="279"/>
      <c r="C7" s="887" t="s">
        <v>234</v>
      </c>
      <c r="D7" s="888"/>
      <c r="E7" s="547"/>
      <c r="F7" s="97"/>
    </row>
    <row r="8" spans="2:6" ht="13.5" customHeight="1" thickBot="1">
      <c r="B8" s="188"/>
      <c r="C8" s="820" t="s">
        <v>477</v>
      </c>
      <c r="D8" s="821"/>
      <c r="E8" s="541"/>
      <c r="F8" s="97"/>
    </row>
    <row r="9" spans="2:5" ht="15">
      <c r="B9" s="188"/>
      <c r="E9" s="116"/>
    </row>
    <row r="10" spans="2:6" ht="15.75" thickBot="1">
      <c r="B10" s="188"/>
      <c r="C10" s="116"/>
      <c r="D10" s="116"/>
      <c r="E10" s="116"/>
      <c r="F10" s="116"/>
    </row>
    <row r="11" spans="2:6" ht="12.75">
      <c r="B11" s="280"/>
      <c r="C11" s="281"/>
      <c r="D11" s="281"/>
      <c r="E11" s="282"/>
      <c r="F11" s="138"/>
    </row>
    <row r="12" spans="2:6" ht="12.75">
      <c r="B12" s="371"/>
      <c r="C12" s="372" t="s">
        <v>685</v>
      </c>
      <c r="D12" s="372" t="s">
        <v>686</v>
      </c>
      <c r="E12" s="372" t="s">
        <v>687</v>
      </c>
      <c r="F12" s="123"/>
    </row>
    <row r="13" spans="2:6" ht="15.75">
      <c r="B13" s="124"/>
      <c r="C13" s="444" t="s">
        <v>479</v>
      </c>
      <c r="D13" s="444" t="s">
        <v>480</v>
      </c>
      <c r="E13" s="444" t="s">
        <v>481</v>
      </c>
      <c r="F13" s="123"/>
    </row>
    <row r="14" spans="2:6" ht="110.25">
      <c r="B14" s="125"/>
      <c r="C14" s="445" t="s">
        <v>306</v>
      </c>
      <c r="D14" s="445" t="s">
        <v>502</v>
      </c>
      <c r="E14" s="445" t="s">
        <v>301</v>
      </c>
      <c r="F14" s="123"/>
    </row>
    <row r="15" spans="2:6" ht="15.75">
      <c r="B15" s="125"/>
      <c r="C15" s="446"/>
      <c r="D15" s="372"/>
      <c r="E15" s="548" t="s">
        <v>12</v>
      </c>
      <c r="F15" s="123"/>
    </row>
    <row r="16" spans="2:6" ht="15.75">
      <c r="B16" s="125"/>
      <c r="C16" s="478">
        <f>'General plant information'!F50</f>
        <v>0</v>
      </c>
      <c r="D16" s="549">
        <v>806</v>
      </c>
      <c r="E16" s="248">
        <f>C16*D16/1000</f>
        <v>0</v>
      </c>
      <c r="F16" s="123"/>
    </row>
    <row r="17" spans="2:6" ht="16.5" thickBot="1">
      <c r="B17" s="283"/>
      <c r="C17" s="284"/>
      <c r="D17" s="285"/>
      <c r="E17" s="286"/>
      <c r="F17" s="151"/>
    </row>
    <row r="18" ht="12.75"/>
    <row r="19" ht="12.75"/>
    <row r="20" ht="12.75"/>
  </sheetData>
  <sheetProtection sheet="1" objects="1" scenarios="1"/>
  <mergeCells count="4">
    <mergeCell ref="C5:D5"/>
    <mergeCell ref="C6:D6"/>
    <mergeCell ref="C8:D8"/>
    <mergeCell ref="C7:D7"/>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12"/>
  <dimension ref="A1:K80"/>
  <sheetViews>
    <sheetView zoomScale="75" zoomScaleNormal="75" workbookViewId="0" topLeftCell="B40">
      <selection activeCell="G56" sqref="G56"/>
    </sheetView>
  </sheetViews>
  <sheetFormatPr defaultColWidth="9.140625" defaultRowHeight="12.75"/>
  <cols>
    <col min="1" max="2" width="9.140625" style="26" customWidth="1"/>
    <col min="3" max="3" width="14.57421875" style="26" customWidth="1"/>
    <col min="4" max="4" width="24.00390625" style="26" customWidth="1"/>
    <col min="5" max="5" width="16.57421875" style="26" customWidth="1"/>
    <col min="6" max="6" width="13.8515625" style="26" customWidth="1"/>
    <col min="7" max="7" width="14.00390625" style="26" customWidth="1"/>
    <col min="8" max="8" width="14.8515625" style="26" bestFit="1" customWidth="1"/>
    <col min="9" max="9" width="12.8515625" style="26" bestFit="1" customWidth="1"/>
    <col min="10" max="10" width="14.57421875" style="26" bestFit="1" customWidth="1"/>
    <col min="11" max="11" width="4.7109375" style="26" customWidth="1"/>
    <col min="12" max="16384" width="9.140625" style="26" customWidth="1"/>
  </cols>
  <sheetData>
    <row r="1" ht="15">
      <c r="A1" s="188" t="s">
        <v>527</v>
      </c>
    </row>
    <row r="2" ht="23.25">
      <c r="A2" s="279" t="s">
        <v>338</v>
      </c>
    </row>
    <row r="3" ht="12.75"/>
    <row r="4" ht="12.75"/>
    <row r="5" ht="13.5" thickBot="1">
      <c r="B5" s="190" t="s">
        <v>280</v>
      </c>
    </row>
    <row r="6" spans="2:7" ht="12.75">
      <c r="B6" s="419" t="s">
        <v>498</v>
      </c>
      <c r="C6" s="420"/>
      <c r="D6" s="420"/>
      <c r="E6" s="438"/>
      <c r="F6" s="421"/>
      <c r="G6" s="154"/>
    </row>
    <row r="7" spans="2:7" ht="12.75">
      <c r="B7" s="422" t="s">
        <v>499</v>
      </c>
      <c r="C7" s="423"/>
      <c r="D7" s="423"/>
      <c r="E7" s="395"/>
      <c r="F7" s="425"/>
      <c r="G7" s="154"/>
    </row>
    <row r="8" spans="2:7" ht="12.75">
      <c r="B8" s="422" t="s">
        <v>234</v>
      </c>
      <c r="C8" s="423"/>
      <c r="D8" s="423"/>
      <c r="E8" s="395"/>
      <c r="F8" s="416"/>
      <c r="G8" s="154"/>
    </row>
    <row r="9" spans="2:7" ht="12.75">
      <c r="B9" s="422" t="s">
        <v>500</v>
      </c>
      <c r="C9" s="423"/>
      <c r="D9" s="423"/>
      <c r="E9" s="395"/>
      <c r="F9" s="417"/>
      <c r="G9" s="154"/>
    </row>
    <row r="10" spans="2:7" ht="13.5" thickBot="1">
      <c r="B10" s="426" t="s">
        <v>477</v>
      </c>
      <c r="C10" s="427"/>
      <c r="D10" s="427"/>
      <c r="E10" s="551"/>
      <c r="F10" s="32"/>
      <c r="G10" s="154"/>
    </row>
    <row r="11" spans="2:6" ht="12.75">
      <c r="B11" s="34"/>
      <c r="C11" s="34"/>
      <c r="D11" s="157"/>
      <c r="E11" s="158"/>
      <c r="F11" s="154"/>
    </row>
    <row r="12" spans="2:6" ht="13.5" thickBot="1">
      <c r="B12" s="34"/>
      <c r="C12" s="34"/>
      <c r="D12" s="157"/>
      <c r="E12" s="158"/>
      <c r="F12" s="154"/>
    </row>
    <row r="13" spans="2:7" ht="12.75">
      <c r="B13" s="287"/>
      <c r="C13" s="288"/>
      <c r="D13" s="289"/>
      <c r="E13" s="290"/>
      <c r="F13" s="160"/>
      <c r="G13" s="78"/>
    </row>
    <row r="14" spans="2:7" ht="19.5">
      <c r="B14" s="291" t="s">
        <v>735</v>
      </c>
      <c r="C14" s="292"/>
      <c r="D14" s="293"/>
      <c r="E14" s="294"/>
      <c r="F14" s="295"/>
      <c r="G14" s="103"/>
    </row>
    <row r="15" spans="2:7" ht="12.75">
      <c r="B15" s="296"/>
      <c r="C15" s="373" t="s">
        <v>670</v>
      </c>
      <c r="D15" s="374" t="s">
        <v>671</v>
      </c>
      <c r="E15" s="890" t="s">
        <v>688</v>
      </c>
      <c r="F15" s="891"/>
      <c r="G15" s="375"/>
    </row>
    <row r="16" spans="2:7" ht="12.75">
      <c r="B16" s="296"/>
      <c r="C16" s="444" t="s">
        <v>479</v>
      </c>
      <c r="D16" s="444" t="s">
        <v>480</v>
      </c>
      <c r="E16" s="444" t="s">
        <v>481</v>
      </c>
      <c r="F16" s="444" t="s">
        <v>482</v>
      </c>
      <c r="G16" s="103"/>
    </row>
    <row r="17" spans="2:7" ht="78.75">
      <c r="B17" s="296"/>
      <c r="C17" s="552" t="s">
        <v>298</v>
      </c>
      <c r="D17" s="552" t="s">
        <v>287</v>
      </c>
      <c r="E17" s="552" t="s">
        <v>334</v>
      </c>
      <c r="F17" s="552" t="s">
        <v>364</v>
      </c>
      <c r="G17" s="103"/>
    </row>
    <row r="18" spans="2:7" ht="12.75">
      <c r="B18" s="296"/>
      <c r="C18" s="446"/>
      <c r="D18" s="372"/>
      <c r="E18" s="372" t="s">
        <v>13</v>
      </c>
      <c r="F18" s="365" t="s">
        <v>14</v>
      </c>
      <c r="G18" s="103"/>
    </row>
    <row r="19" spans="2:7" ht="12.75">
      <c r="B19" s="553" t="s">
        <v>363</v>
      </c>
      <c r="C19" s="554">
        <v>20000</v>
      </c>
      <c r="D19" s="555">
        <v>0.3</v>
      </c>
      <c r="E19" s="556">
        <f>D19*C19</f>
        <v>6000</v>
      </c>
      <c r="F19" s="557">
        <f>E19/1000</f>
        <v>6</v>
      </c>
      <c r="G19" s="103"/>
    </row>
    <row r="20" spans="2:7" ht="12.75">
      <c r="B20" s="296"/>
      <c r="C20" s="478">
        <f>'General plant information'!F57</f>
        <v>0</v>
      </c>
      <c r="D20" s="550"/>
      <c r="E20" s="248">
        <f>D20*C20</f>
        <v>0</v>
      </c>
      <c r="F20" s="248">
        <f>E20/1000</f>
        <v>0</v>
      </c>
      <c r="G20" s="103"/>
    </row>
    <row r="21" spans="2:7" ht="12.75">
      <c r="B21" s="296"/>
      <c r="C21" s="292"/>
      <c r="D21" s="293"/>
      <c r="E21" s="294"/>
      <c r="F21" s="295"/>
      <c r="G21" s="103"/>
    </row>
    <row r="22" spans="2:7" ht="13.5" thickBot="1">
      <c r="B22" s="297"/>
      <c r="C22" s="298"/>
      <c r="D22" s="299"/>
      <c r="E22" s="300"/>
      <c r="F22" s="187"/>
      <c r="G22" s="112"/>
    </row>
    <row r="23" spans="2:6" ht="12.75">
      <c r="B23" s="34"/>
      <c r="C23" s="34"/>
      <c r="D23" s="157"/>
      <c r="E23" s="158"/>
      <c r="F23" s="154"/>
    </row>
    <row r="24" spans="2:6" ht="12.75">
      <c r="B24" s="34"/>
      <c r="C24" s="34"/>
      <c r="D24" s="157"/>
      <c r="E24" s="158"/>
      <c r="F24" s="154"/>
    </row>
    <row r="25" spans="2:10" ht="12.75">
      <c r="B25" s="558" t="s">
        <v>281</v>
      </c>
      <c r="C25" s="559"/>
      <c r="D25" s="560"/>
      <c r="E25" s="561"/>
      <c r="F25" s="562"/>
      <c r="G25" s="563"/>
      <c r="H25" s="563"/>
      <c r="I25" s="563"/>
      <c r="J25" s="564"/>
    </row>
    <row r="26" spans="2:10" ht="39" customHeight="1">
      <c r="B26" s="894" t="s">
        <v>47</v>
      </c>
      <c r="C26" s="895"/>
      <c r="D26" s="895"/>
      <c r="E26" s="895"/>
      <c r="F26" s="895"/>
      <c r="G26" s="895"/>
      <c r="H26" s="895"/>
      <c r="I26" s="895"/>
      <c r="J26" s="896"/>
    </row>
    <row r="27" ht="12.75"/>
    <row r="28" ht="13.5" thickBot="1">
      <c r="B28" s="190"/>
    </row>
    <row r="29" spans="2:11" ht="12.75">
      <c r="B29" s="98"/>
      <c r="C29" s="288"/>
      <c r="D29" s="288"/>
      <c r="E29" s="289"/>
      <c r="F29" s="160"/>
      <c r="G29" s="77"/>
      <c r="H29" s="77"/>
      <c r="I29" s="77"/>
      <c r="J29" s="78"/>
      <c r="K29" s="97"/>
    </row>
    <row r="30" spans="2:10" ht="19.5">
      <c r="B30" s="124" t="s">
        <v>736</v>
      </c>
      <c r="C30" s="161"/>
      <c r="D30" s="295"/>
      <c r="E30" s="295"/>
      <c r="F30" s="161"/>
      <c r="G30" s="161"/>
      <c r="H30" s="161"/>
      <c r="I30" s="161"/>
      <c r="J30" s="103"/>
    </row>
    <row r="31" spans="2:10" ht="15.75">
      <c r="B31" s="124"/>
      <c r="C31" s="161"/>
      <c r="D31" s="899" t="s">
        <v>689</v>
      </c>
      <c r="E31" s="900"/>
      <c r="F31" s="365" t="s">
        <v>690</v>
      </c>
      <c r="G31" s="365" t="s">
        <v>691</v>
      </c>
      <c r="H31" s="868" t="s">
        <v>692</v>
      </c>
      <c r="I31" s="869"/>
      <c r="J31" s="103"/>
    </row>
    <row r="32" spans="2:10" ht="12.75">
      <c r="B32" s="101"/>
      <c r="C32" s="161"/>
      <c r="D32" s="376" t="s">
        <v>479</v>
      </c>
      <c r="E32" s="492" t="s">
        <v>480</v>
      </c>
      <c r="F32" s="492" t="s">
        <v>481</v>
      </c>
      <c r="G32" s="492" t="s">
        <v>482</v>
      </c>
      <c r="H32" s="493" t="s">
        <v>483</v>
      </c>
      <c r="I32" s="494" t="s">
        <v>489</v>
      </c>
      <c r="J32" s="301"/>
    </row>
    <row r="33" spans="2:10" ht="53.25" customHeight="1">
      <c r="B33" s="163"/>
      <c r="C33" s="164"/>
      <c r="D33" s="496" t="s">
        <v>701</v>
      </c>
      <c r="E33" s="496" t="s">
        <v>330</v>
      </c>
      <c r="F33" s="565" t="s">
        <v>200</v>
      </c>
      <c r="G33" s="566" t="s">
        <v>332</v>
      </c>
      <c r="H33" s="497" t="s">
        <v>405</v>
      </c>
      <c r="I33" s="497" t="s">
        <v>406</v>
      </c>
      <c r="J33" s="302"/>
    </row>
    <row r="34" spans="2:10" ht="12.75">
      <c r="B34" s="101"/>
      <c r="C34" s="161"/>
      <c r="D34" s="377"/>
      <c r="E34" s="499"/>
      <c r="F34" s="499"/>
      <c r="G34" s="499"/>
      <c r="H34" s="501"/>
      <c r="I34" s="502" t="s">
        <v>83</v>
      </c>
      <c r="J34" s="303"/>
    </row>
    <row r="35" spans="2:10" ht="12.75">
      <c r="B35" s="101"/>
      <c r="C35" s="209" t="s">
        <v>574</v>
      </c>
      <c r="D35" s="567" t="s">
        <v>575</v>
      </c>
      <c r="E35" s="505">
        <v>100000</v>
      </c>
      <c r="F35" s="510">
        <v>0.55</v>
      </c>
      <c r="G35" s="510"/>
      <c r="H35" s="510">
        <f>(F35/100)*(64/32)*1000</f>
        <v>11.000000000000002</v>
      </c>
      <c r="I35" s="568">
        <f>E35*H35/1000</f>
        <v>1100.0000000000002</v>
      </c>
      <c r="J35" s="304"/>
    </row>
    <row r="36" spans="2:10" ht="25.5">
      <c r="B36" s="166"/>
      <c r="C36" s="167" t="s">
        <v>556</v>
      </c>
      <c r="D36" s="168" t="s">
        <v>331</v>
      </c>
      <c r="E36" s="169"/>
      <c r="F36" s="169"/>
      <c r="G36" s="169"/>
      <c r="H36" s="305"/>
      <c r="I36" s="306"/>
      <c r="J36" s="307"/>
    </row>
    <row r="37" spans="2:10" ht="12.75">
      <c r="B37" s="101"/>
      <c r="C37" s="192" t="s">
        <v>288</v>
      </c>
      <c r="D37" s="409"/>
      <c r="E37" s="177"/>
      <c r="F37" s="178"/>
      <c r="G37" s="249"/>
      <c r="H37" s="321">
        <f>(F37/100)*(64/32)*1000</f>
        <v>0</v>
      </c>
      <c r="I37" s="322">
        <f>E37*H37/1000</f>
        <v>0</v>
      </c>
      <c r="J37" s="304"/>
    </row>
    <row r="38" spans="2:10" ht="12.75">
      <c r="B38" s="101"/>
      <c r="C38" s="192" t="s">
        <v>121</v>
      </c>
      <c r="D38" s="409"/>
      <c r="E38" s="177"/>
      <c r="F38" s="178"/>
      <c r="G38" s="249"/>
      <c r="H38" s="321">
        <f>(F38/100)*(64/32)*1000</f>
        <v>0</v>
      </c>
      <c r="I38" s="322">
        <f>E38*H38/1000</f>
        <v>0</v>
      </c>
      <c r="J38" s="304"/>
    </row>
    <row r="39" spans="2:10" ht="12.75">
      <c r="B39" s="101"/>
      <c r="C39" s="192" t="s">
        <v>289</v>
      </c>
      <c r="D39" s="409"/>
      <c r="E39" s="177"/>
      <c r="F39" s="178"/>
      <c r="G39" s="249"/>
      <c r="H39" s="321">
        <f>(F39/100)*(64/32)*1000</f>
        <v>0</v>
      </c>
      <c r="I39" s="322">
        <f>E39*H39/1000</f>
        <v>0</v>
      </c>
      <c r="J39" s="304"/>
    </row>
    <row r="40" spans="2:10" ht="12.75">
      <c r="B40" s="101"/>
      <c r="C40" s="192" t="s">
        <v>122</v>
      </c>
      <c r="D40" s="409"/>
      <c r="E40" s="177"/>
      <c r="F40" s="178"/>
      <c r="G40" s="249"/>
      <c r="H40" s="321">
        <f>(F40/100)*(64/32)*1000</f>
        <v>0</v>
      </c>
      <c r="I40" s="322">
        <f>E40*H40/1000</f>
        <v>0</v>
      </c>
      <c r="J40" s="304"/>
    </row>
    <row r="41" spans="2:10" ht="12.75">
      <c r="B41" s="101"/>
      <c r="C41" s="192" t="s">
        <v>335</v>
      </c>
      <c r="D41" s="312"/>
      <c r="E41" s="178"/>
      <c r="F41" s="178"/>
      <c r="G41" s="249"/>
      <c r="H41" s="321">
        <f>(F41/100)*(64/32)*1000</f>
        <v>0</v>
      </c>
      <c r="I41" s="322">
        <f>E41*H41/1000</f>
        <v>0</v>
      </c>
      <c r="J41" s="304"/>
    </row>
    <row r="42" spans="2:10" ht="15.75">
      <c r="B42" s="101"/>
      <c r="C42" s="309"/>
      <c r="D42" s="310" t="s">
        <v>337</v>
      </c>
      <c r="E42" s="311" t="s">
        <v>565</v>
      </c>
      <c r="F42" s="170"/>
      <c r="G42" s="170"/>
      <c r="H42" s="169" t="s">
        <v>201</v>
      </c>
      <c r="I42" s="306" t="s">
        <v>202</v>
      </c>
      <c r="J42" s="304"/>
    </row>
    <row r="43" spans="2:10" ht="12.75">
      <c r="B43" s="101"/>
      <c r="C43" s="192" t="s">
        <v>359</v>
      </c>
      <c r="D43" s="408"/>
      <c r="E43" s="177"/>
      <c r="F43" s="178"/>
      <c r="G43" s="178"/>
      <c r="H43" s="321">
        <f>(F43/100)*(64/32)*G43</f>
        <v>0</v>
      </c>
      <c r="I43" s="322">
        <f>E43*H43/1000</f>
        <v>0</v>
      </c>
      <c r="J43" s="304"/>
    </row>
    <row r="44" spans="2:10" ht="12.75">
      <c r="B44" s="101"/>
      <c r="C44" s="192" t="s">
        <v>335</v>
      </c>
      <c r="D44" s="312"/>
      <c r="E44" s="177"/>
      <c r="F44" s="178"/>
      <c r="G44" s="178"/>
      <c r="H44" s="321">
        <f>(F44/100)*(64/32)*G44</f>
        <v>0</v>
      </c>
      <c r="I44" s="322">
        <f>E44*H44/1000</f>
        <v>0</v>
      </c>
      <c r="J44" s="304"/>
    </row>
    <row r="45" spans="2:10" ht="12.75">
      <c r="B45" s="101"/>
      <c r="C45" s="192" t="s">
        <v>359</v>
      </c>
      <c r="D45" s="193"/>
      <c r="E45" s="177"/>
      <c r="F45" s="178"/>
      <c r="G45" s="178"/>
      <c r="H45" s="321">
        <f>(F45/100)*(64/32)*G45</f>
        <v>0</v>
      </c>
      <c r="I45" s="322">
        <f>E45*H45/1000</f>
        <v>0</v>
      </c>
      <c r="J45" s="304"/>
    </row>
    <row r="46" spans="2:10" ht="12.75">
      <c r="B46" s="101"/>
      <c r="C46" s="192"/>
      <c r="D46" s="193"/>
      <c r="E46" s="177"/>
      <c r="F46" s="178"/>
      <c r="G46" s="178"/>
      <c r="H46" s="321">
        <f>(F46/100)*(64/32)*G46</f>
        <v>0</v>
      </c>
      <c r="I46" s="322">
        <f>E46*H46/1000</f>
        <v>0</v>
      </c>
      <c r="J46" s="304"/>
    </row>
    <row r="47" spans="2:10" ht="15.75">
      <c r="B47" s="182"/>
      <c r="C47" s="183"/>
      <c r="D47" s="184"/>
      <c r="E47" s="184"/>
      <c r="F47" s="183"/>
      <c r="G47" s="183"/>
      <c r="H47" s="185"/>
      <c r="I47" s="185"/>
      <c r="J47" s="186"/>
    </row>
    <row r="48" spans="2:10" ht="15.75">
      <c r="B48" s="182"/>
      <c r="C48" s="368" t="s">
        <v>693</v>
      </c>
      <c r="D48" s="897" t="s">
        <v>441</v>
      </c>
      <c r="E48" s="898"/>
      <c r="F48" s="898"/>
      <c r="G48" s="851"/>
      <c r="H48" s="323">
        <f>SUM(I37:I41)+SUM(I43:I46)</f>
        <v>0</v>
      </c>
      <c r="I48" s="161"/>
      <c r="J48" s="186"/>
    </row>
    <row r="49" spans="2:10" ht="15.75">
      <c r="B49" s="182"/>
      <c r="C49" s="183"/>
      <c r="D49" s="184"/>
      <c r="E49" s="313"/>
      <c r="F49" s="314"/>
      <c r="G49" s="314"/>
      <c r="H49" s="102"/>
      <c r="I49" s="161"/>
      <c r="J49" s="186"/>
    </row>
    <row r="50" spans="2:10" ht="13.5" thickBot="1">
      <c r="B50" s="110"/>
      <c r="C50" s="111"/>
      <c r="D50" s="187"/>
      <c r="E50" s="187"/>
      <c r="F50" s="111"/>
      <c r="G50" s="315"/>
      <c r="H50" s="111"/>
      <c r="I50" s="111"/>
      <c r="J50" s="112"/>
    </row>
    <row r="51" ht="13.5" thickBot="1"/>
    <row r="52" spans="2:11" ht="12.75">
      <c r="B52" s="98"/>
      <c r="C52" s="77"/>
      <c r="D52" s="160"/>
      <c r="E52" s="160"/>
      <c r="F52" s="160"/>
      <c r="G52" s="77"/>
      <c r="H52" s="77"/>
      <c r="I52" s="77"/>
      <c r="J52" s="77"/>
      <c r="K52" s="78"/>
    </row>
    <row r="53" spans="2:11" ht="19.5">
      <c r="B53" s="124" t="s">
        <v>130</v>
      </c>
      <c r="C53" s="161"/>
      <c r="D53" s="295"/>
      <c r="E53" s="295"/>
      <c r="F53" s="295"/>
      <c r="G53" s="161"/>
      <c r="H53" s="161"/>
      <c r="I53" s="161"/>
      <c r="J53" s="161"/>
      <c r="K53" s="103"/>
    </row>
    <row r="54" spans="2:11" ht="15.75">
      <c r="B54" s="124"/>
      <c r="C54" s="161"/>
      <c r="D54" s="899" t="s">
        <v>702</v>
      </c>
      <c r="E54" s="901"/>
      <c r="F54" s="900"/>
      <c r="G54" s="365" t="s">
        <v>703</v>
      </c>
      <c r="H54" s="365" t="s">
        <v>704</v>
      </c>
      <c r="I54" s="868" t="s">
        <v>705</v>
      </c>
      <c r="J54" s="869"/>
      <c r="K54" s="103"/>
    </row>
    <row r="55" spans="2:11" ht="12.75">
      <c r="B55" s="101"/>
      <c r="C55" s="161"/>
      <c r="D55" s="376" t="s">
        <v>479</v>
      </c>
      <c r="E55" s="492" t="s">
        <v>480</v>
      </c>
      <c r="F55" s="492" t="s">
        <v>481</v>
      </c>
      <c r="G55" s="492" t="s">
        <v>482</v>
      </c>
      <c r="H55" s="492" t="s">
        <v>483</v>
      </c>
      <c r="I55" s="493" t="s">
        <v>489</v>
      </c>
      <c r="J55" s="494" t="s">
        <v>490</v>
      </c>
      <c r="K55" s="301"/>
    </row>
    <row r="56" spans="2:11" ht="78.75">
      <c r="B56" s="163"/>
      <c r="C56" s="164"/>
      <c r="D56" s="569" t="s">
        <v>162</v>
      </c>
      <c r="E56" s="496" t="s">
        <v>437</v>
      </c>
      <c r="F56" s="496" t="s">
        <v>553</v>
      </c>
      <c r="G56" s="565" t="s">
        <v>200</v>
      </c>
      <c r="H56" s="566" t="s">
        <v>332</v>
      </c>
      <c r="I56" s="497" t="s">
        <v>207</v>
      </c>
      <c r="J56" s="497" t="s">
        <v>406</v>
      </c>
      <c r="K56" s="302"/>
    </row>
    <row r="57" spans="2:11" ht="12.75">
      <c r="B57" s="101"/>
      <c r="C57" s="161"/>
      <c r="D57" s="377"/>
      <c r="E57" s="499"/>
      <c r="F57" s="499"/>
      <c r="G57" s="499"/>
      <c r="H57" s="499"/>
      <c r="I57" s="501"/>
      <c r="J57" s="502" t="s">
        <v>84</v>
      </c>
      <c r="K57" s="302"/>
    </row>
    <row r="58" spans="2:11" ht="12.75">
      <c r="B58" s="101"/>
      <c r="C58" s="206" t="s">
        <v>206</v>
      </c>
      <c r="D58" s="570" t="s">
        <v>442</v>
      </c>
      <c r="E58" s="505">
        <v>20000</v>
      </c>
      <c r="F58" s="511" t="s">
        <v>438</v>
      </c>
      <c r="G58" s="571">
        <v>1.8</v>
      </c>
      <c r="H58" s="572">
        <v>0.86</v>
      </c>
      <c r="I58" s="573">
        <f>(G58/100)*(64/32)*H58</f>
        <v>0.030960000000000005</v>
      </c>
      <c r="J58" s="574">
        <f>E58*I58/1000</f>
        <v>0.6192000000000001</v>
      </c>
      <c r="K58" s="307"/>
    </row>
    <row r="59" spans="2:11" ht="25.5">
      <c r="B59" s="166"/>
      <c r="C59" s="167" t="s">
        <v>556</v>
      </c>
      <c r="D59" s="168" t="s">
        <v>557</v>
      </c>
      <c r="E59" s="169"/>
      <c r="F59" s="169"/>
      <c r="G59" s="171"/>
      <c r="H59" s="172"/>
      <c r="I59" s="173"/>
      <c r="J59" s="316"/>
      <c r="K59" s="317"/>
    </row>
    <row r="60" spans="2:11" ht="12.75">
      <c r="B60" s="101"/>
      <c r="C60" s="192" t="s">
        <v>566</v>
      </c>
      <c r="D60" s="575"/>
      <c r="E60" s="177"/>
      <c r="F60" s="577"/>
      <c r="G60" s="179"/>
      <c r="H60" s="179"/>
      <c r="I60" s="324">
        <f>(G60/100)*(64/32)*H60</f>
        <v>0</v>
      </c>
      <c r="J60" s="325">
        <f>E60*I60/1000</f>
        <v>0</v>
      </c>
      <c r="K60" s="318"/>
    </row>
    <row r="61" spans="2:11" ht="12.75">
      <c r="B61" s="101"/>
      <c r="C61" s="192" t="s">
        <v>567</v>
      </c>
      <c r="D61" s="575"/>
      <c r="E61" s="177"/>
      <c r="F61" s="577"/>
      <c r="G61" s="179"/>
      <c r="H61" s="179"/>
      <c r="I61" s="324">
        <f aca="true" t="shared" si="0" ref="I61:I66">(G61/100)*(64/32)*H61</f>
        <v>0</v>
      </c>
      <c r="J61" s="325">
        <f aca="true" t="shared" si="1" ref="J61:J66">E61*I61/1000</f>
        <v>0</v>
      </c>
      <c r="K61" s="318"/>
    </row>
    <row r="62" spans="2:11" ht="12.75">
      <c r="B62" s="101"/>
      <c r="C62" s="192" t="s">
        <v>568</v>
      </c>
      <c r="D62" s="575"/>
      <c r="E62" s="177"/>
      <c r="F62" s="577"/>
      <c r="G62" s="179"/>
      <c r="H62" s="179"/>
      <c r="I62" s="324">
        <f t="shared" si="0"/>
        <v>0</v>
      </c>
      <c r="J62" s="325">
        <f t="shared" si="1"/>
        <v>0</v>
      </c>
      <c r="K62" s="318"/>
    </row>
    <row r="63" spans="2:11" ht="12.75">
      <c r="B63" s="101"/>
      <c r="C63" s="192" t="s">
        <v>569</v>
      </c>
      <c r="D63" s="575"/>
      <c r="E63" s="177"/>
      <c r="F63" s="577"/>
      <c r="G63" s="179"/>
      <c r="H63" s="179"/>
      <c r="I63" s="324">
        <f t="shared" si="0"/>
        <v>0</v>
      </c>
      <c r="J63" s="325">
        <f t="shared" si="1"/>
        <v>0</v>
      </c>
      <c r="K63" s="318"/>
    </row>
    <row r="64" spans="2:11" ht="12.75">
      <c r="B64" s="101"/>
      <c r="C64" s="192" t="s">
        <v>167</v>
      </c>
      <c r="D64" s="576"/>
      <c r="E64" s="177"/>
      <c r="F64" s="577"/>
      <c r="G64" s="179"/>
      <c r="H64" s="179"/>
      <c r="I64" s="324">
        <f t="shared" si="0"/>
        <v>0</v>
      </c>
      <c r="J64" s="325">
        <f t="shared" si="1"/>
        <v>0</v>
      </c>
      <c r="K64" s="318"/>
    </row>
    <row r="65" spans="2:11" ht="12.75">
      <c r="B65" s="101"/>
      <c r="C65" s="192" t="s">
        <v>312</v>
      </c>
      <c r="D65" s="576"/>
      <c r="E65" s="177"/>
      <c r="F65" s="577"/>
      <c r="G65" s="179"/>
      <c r="H65" s="179"/>
      <c r="I65" s="324">
        <f t="shared" si="0"/>
        <v>0</v>
      </c>
      <c r="J65" s="325">
        <f t="shared" si="1"/>
        <v>0</v>
      </c>
      <c r="K65" s="318"/>
    </row>
    <row r="66" spans="2:11" ht="12.75">
      <c r="B66" s="101"/>
      <c r="C66" s="192" t="s">
        <v>120</v>
      </c>
      <c r="D66" s="575"/>
      <c r="E66" s="177"/>
      <c r="F66" s="577"/>
      <c r="G66" s="179"/>
      <c r="H66" s="179"/>
      <c r="I66" s="324">
        <f t="shared" si="0"/>
        <v>0</v>
      </c>
      <c r="J66" s="325">
        <f t="shared" si="1"/>
        <v>0</v>
      </c>
      <c r="K66" s="318"/>
    </row>
    <row r="67" spans="2:11" ht="15.75">
      <c r="B67" s="182"/>
      <c r="C67" s="183"/>
      <c r="D67" s="184"/>
      <c r="E67" s="184"/>
      <c r="F67" s="184"/>
      <c r="G67" s="183"/>
      <c r="H67" s="183"/>
      <c r="I67" s="185"/>
      <c r="J67" s="185"/>
      <c r="K67" s="186"/>
    </row>
    <row r="68" spans="2:11" ht="15.75">
      <c r="B68" s="182"/>
      <c r="C68" s="183"/>
      <c r="D68" s="370" t="s">
        <v>706</v>
      </c>
      <c r="E68" s="892" t="s">
        <v>440</v>
      </c>
      <c r="F68" s="893"/>
      <c r="G68" s="893"/>
      <c r="H68" s="893"/>
      <c r="I68" s="893"/>
      <c r="J68" s="323">
        <f>SUM(J60:J66)</f>
        <v>0</v>
      </c>
      <c r="K68" s="186"/>
    </row>
    <row r="69" spans="2:11" ht="12.75">
      <c r="B69" s="101"/>
      <c r="C69" s="161"/>
      <c r="D69" s="161"/>
      <c r="E69" s="161"/>
      <c r="F69" s="161"/>
      <c r="G69" s="161"/>
      <c r="H69" s="161"/>
      <c r="I69" s="161"/>
      <c r="J69" s="161"/>
      <c r="K69" s="103"/>
    </row>
    <row r="70" spans="2:11" ht="12.75">
      <c r="B70" s="101"/>
      <c r="C70" s="161"/>
      <c r="D70" s="319"/>
      <c r="E70" s="320"/>
      <c r="F70" s="161"/>
      <c r="G70" s="161"/>
      <c r="H70" s="161"/>
      <c r="I70" s="161"/>
      <c r="J70" s="161"/>
      <c r="K70" s="103"/>
    </row>
    <row r="71" spans="2:11" ht="13.5" thickBot="1">
      <c r="B71" s="110"/>
      <c r="C71" s="111"/>
      <c r="D71" s="111"/>
      <c r="E71" s="111"/>
      <c r="F71" s="111"/>
      <c r="G71" s="111"/>
      <c r="H71" s="111"/>
      <c r="I71" s="111"/>
      <c r="J71" s="111"/>
      <c r="K71" s="112"/>
    </row>
    <row r="75" ht="13.5" thickBot="1"/>
    <row r="76" spans="2:8" ht="12.75">
      <c r="B76" s="98"/>
      <c r="C76" s="77"/>
      <c r="D76" s="77"/>
      <c r="E76" s="77"/>
      <c r="F76" s="77"/>
      <c r="G76" s="77"/>
      <c r="H76" s="78"/>
    </row>
    <row r="77" spans="2:8" ht="15.75">
      <c r="B77" s="124" t="s">
        <v>707</v>
      </c>
      <c r="C77" s="161"/>
      <c r="D77" s="161"/>
      <c r="E77" s="161"/>
      <c r="F77" s="161"/>
      <c r="G77" s="161"/>
      <c r="H77" s="103"/>
    </row>
    <row r="78" spans="2:8" ht="12.75">
      <c r="B78" s="101"/>
      <c r="C78" s="161"/>
      <c r="D78" s="161"/>
      <c r="E78" s="161"/>
      <c r="F78" s="161"/>
      <c r="G78" s="161"/>
      <c r="H78" s="103"/>
    </row>
    <row r="79" spans="2:8" ht="12.75">
      <c r="B79" s="101"/>
      <c r="C79" s="161"/>
      <c r="D79" s="889" t="s">
        <v>439</v>
      </c>
      <c r="E79" s="822"/>
      <c r="F79" s="822"/>
      <c r="G79" s="326">
        <f>J68+H48+F20</f>
        <v>0</v>
      </c>
      <c r="H79" s="103"/>
    </row>
    <row r="80" spans="2:8" ht="13.5" thickBot="1">
      <c r="B80" s="110"/>
      <c r="C80" s="111"/>
      <c r="D80" s="111"/>
      <c r="E80" s="111"/>
      <c r="F80" s="111"/>
      <c r="G80" s="111"/>
      <c r="H80" s="112"/>
    </row>
    <row r="83" ht="24" customHeight="1"/>
  </sheetData>
  <sheetProtection sheet="1" objects="1" scenarios="1"/>
  <mergeCells count="9">
    <mergeCell ref="D79:F79"/>
    <mergeCell ref="E15:F15"/>
    <mergeCell ref="E68:I68"/>
    <mergeCell ref="B26:J26"/>
    <mergeCell ref="D48:G48"/>
    <mergeCell ref="D31:E31"/>
    <mergeCell ref="H31:I31"/>
    <mergeCell ref="D54:F54"/>
    <mergeCell ref="I54:J54"/>
  </mergeCells>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13"/>
  <dimension ref="A1:D30"/>
  <sheetViews>
    <sheetView zoomScale="75" zoomScaleNormal="75" workbookViewId="0" topLeftCell="A7">
      <selection activeCell="C19" sqref="C19"/>
    </sheetView>
  </sheetViews>
  <sheetFormatPr defaultColWidth="9.140625" defaultRowHeight="12.75"/>
  <cols>
    <col min="1" max="1" width="9.140625" style="26" customWidth="1"/>
    <col min="2" max="2" width="58.8515625" style="26" customWidth="1"/>
    <col min="3" max="3" width="31.28125" style="26" customWidth="1"/>
    <col min="4" max="16384" width="9.140625" style="26" customWidth="1"/>
  </cols>
  <sheetData>
    <row r="1" ht="15.75">
      <c r="A1" s="25" t="s">
        <v>238</v>
      </c>
    </row>
    <row r="2" ht="21">
      <c r="A2" s="113" t="s">
        <v>339</v>
      </c>
    </row>
    <row r="3" ht="20.25">
      <c r="B3" s="327"/>
    </row>
    <row r="4" ht="13.5" thickBot="1">
      <c r="B4" s="190" t="s">
        <v>280</v>
      </c>
    </row>
    <row r="5" spans="2:3" ht="13.5" thickBot="1">
      <c r="B5" s="578" t="s">
        <v>7</v>
      </c>
      <c r="C5" s="579"/>
    </row>
    <row r="6" ht="24.75" customHeight="1">
      <c r="B6" s="327"/>
    </row>
    <row r="7" ht="24.75" customHeight="1" thickBot="1">
      <c r="B7" s="327"/>
    </row>
    <row r="8" spans="2:4" ht="24.75" customHeight="1">
      <c r="B8" s="98"/>
      <c r="C8" s="77"/>
      <c r="D8" s="78"/>
    </row>
    <row r="9" spans="2:4" ht="24.75" customHeight="1">
      <c r="B9" s="328" t="s">
        <v>510</v>
      </c>
      <c r="C9" s="335">
        <f>'General plant information'!C10</f>
        <v>0</v>
      </c>
      <c r="D9" s="103"/>
    </row>
    <row r="10" spans="2:4" ht="12.75">
      <c r="B10" s="328" t="s">
        <v>511</v>
      </c>
      <c r="C10" s="336">
        <f>'General plant information'!C26</f>
        <v>0</v>
      </c>
      <c r="D10" s="103"/>
    </row>
    <row r="11" spans="2:4" ht="21.75" customHeight="1">
      <c r="B11" s="328"/>
      <c r="C11" s="201"/>
      <c r="D11" s="103"/>
    </row>
    <row r="12" spans="2:4" ht="12.75">
      <c r="B12" s="329" t="s">
        <v>307</v>
      </c>
      <c r="C12" s="337" t="str">
        <f>'General plant information'!F44</f>
        <v>Annual</v>
      </c>
      <c r="D12" s="103"/>
    </row>
    <row r="13" spans="2:4" ht="18" customHeight="1">
      <c r="B13" s="328" t="s">
        <v>425</v>
      </c>
      <c r="C13" s="387">
        <f>'General plant information'!F45</f>
        <v>0</v>
      </c>
      <c r="D13" s="103"/>
    </row>
    <row r="14" spans="2:4" ht="16.5" customHeight="1">
      <c r="B14" s="328" t="s">
        <v>424</v>
      </c>
      <c r="C14" s="338">
        <f>'General plant information'!F46</f>
        <v>0</v>
      </c>
      <c r="D14" s="103"/>
    </row>
    <row r="15" spans="2:4" ht="16.5" customHeight="1">
      <c r="B15" s="329"/>
      <c r="C15" s="201"/>
      <c r="D15" s="103"/>
    </row>
    <row r="16" spans="2:4" ht="16.5" customHeight="1">
      <c r="B16" s="329" t="s">
        <v>374</v>
      </c>
      <c r="C16" s="201"/>
      <c r="D16" s="103"/>
    </row>
    <row r="17" spans="2:4" ht="15.75">
      <c r="B17" s="328" t="s">
        <v>384</v>
      </c>
      <c r="C17" s="339">
        <f>IF('Direct process emissions'!E18="Yes",'Direct process emissions'!G30,'Direct process emissions'!I64)</f>
        <v>0</v>
      </c>
      <c r="D17" s="103"/>
    </row>
    <row r="18" spans="2:4" ht="15.75">
      <c r="B18" s="330" t="s">
        <v>385</v>
      </c>
      <c r="C18" s="339">
        <f>'Direct stationary combustion'!O28</f>
        <v>0</v>
      </c>
      <c r="D18" s="103"/>
    </row>
    <row r="19" spans="2:4" ht="18" customHeight="1">
      <c r="B19" s="328" t="s">
        <v>386</v>
      </c>
      <c r="C19" s="339">
        <f>IF('Direct mobile'!G18="Yes",'Direct mobile'!K39,'Direct mobile'!G66)</f>
        <v>0</v>
      </c>
      <c r="D19" s="103"/>
    </row>
    <row r="20" spans="2:4" ht="18" customHeight="1">
      <c r="B20" s="329" t="s">
        <v>665</v>
      </c>
      <c r="C20" s="339">
        <f>C17+C18+C19</f>
        <v>0</v>
      </c>
      <c r="D20" s="103"/>
    </row>
    <row r="21" spans="2:4" ht="12.75">
      <c r="B21" s="328"/>
      <c r="C21" s="201"/>
      <c r="D21" s="103"/>
    </row>
    <row r="22" spans="2:4" ht="15.75" customHeight="1">
      <c r="B22" s="329" t="s">
        <v>392</v>
      </c>
      <c r="C22" s="201"/>
      <c r="D22" s="103"/>
    </row>
    <row r="23" spans="2:4" ht="18" customHeight="1">
      <c r="B23" s="330" t="s">
        <v>203</v>
      </c>
      <c r="C23" s="339">
        <f>'Indirect-electricity '!F29</f>
        <v>0</v>
      </c>
      <c r="D23" s="103"/>
    </row>
    <row r="24" spans="2:4" ht="14.25">
      <c r="B24" s="331" t="s">
        <v>664</v>
      </c>
      <c r="C24" s="332"/>
      <c r="D24" s="103"/>
    </row>
    <row r="25" spans="2:4" ht="15.75">
      <c r="B25" s="328" t="s">
        <v>375</v>
      </c>
      <c r="C25" s="339">
        <f>'Indirect-clinker imports'!E16</f>
        <v>0</v>
      </c>
      <c r="D25" s="103"/>
    </row>
    <row r="26" spans="2:4" ht="12.75">
      <c r="B26" s="328"/>
      <c r="C26" s="201"/>
      <c r="D26" s="103"/>
    </row>
    <row r="27" spans="2:4" ht="12.75">
      <c r="B27" s="329" t="s">
        <v>204</v>
      </c>
      <c r="C27" s="201"/>
      <c r="D27" s="103"/>
    </row>
    <row r="28" spans="2:4" ht="15.75">
      <c r="B28" s="328" t="s">
        <v>376</v>
      </c>
      <c r="C28" s="340">
        <f>'Direct stationary combustion'!O55</f>
        <v>0</v>
      </c>
      <c r="D28" s="103"/>
    </row>
    <row r="29" spans="2:4" ht="15.75">
      <c r="B29" s="328" t="s">
        <v>377</v>
      </c>
      <c r="C29" s="340">
        <f>'SO2 emissions'!G79</f>
        <v>0</v>
      </c>
      <c r="D29" s="103"/>
    </row>
    <row r="30" spans="2:4" ht="13.5" thickBot="1">
      <c r="B30" s="333"/>
      <c r="C30" s="334"/>
      <c r="D30" s="112"/>
    </row>
  </sheetData>
  <sheetProtection sheet="1" objects="1" scenarios="1"/>
  <printOptions/>
  <pageMargins left="0.75" right="0.75" top="1" bottom="1" header="0.5" footer="0.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Sheet14"/>
  <dimension ref="A1:P42"/>
  <sheetViews>
    <sheetView zoomScale="75" zoomScaleNormal="75" workbookViewId="0" topLeftCell="A20">
      <selection activeCell="E25" sqref="E25"/>
    </sheetView>
  </sheetViews>
  <sheetFormatPr defaultColWidth="9.140625" defaultRowHeight="12.75"/>
  <cols>
    <col min="1" max="5" width="9.140625" style="26" customWidth="1"/>
    <col min="6" max="6" width="14.140625" style="26" customWidth="1"/>
    <col min="7" max="10" width="9.140625" style="26" customWidth="1"/>
    <col min="11" max="11" width="11.57421875" style="26" customWidth="1"/>
    <col min="12" max="12" width="11.28125" style="26" customWidth="1"/>
    <col min="13" max="16384" width="9.140625" style="26" customWidth="1"/>
  </cols>
  <sheetData>
    <row r="1" ht="15.75">
      <c r="A1" s="25" t="s">
        <v>210</v>
      </c>
    </row>
    <row r="2" ht="21">
      <c r="A2" s="113" t="s">
        <v>340</v>
      </c>
    </row>
    <row r="3" ht="15.75">
      <c r="A3" s="25" t="s">
        <v>208</v>
      </c>
    </row>
    <row r="4" ht="15.75">
      <c r="A4" s="25"/>
    </row>
    <row r="5" spans="1:2" ht="16.5" thickBot="1">
      <c r="A5" s="25"/>
      <c r="B5" s="190" t="s">
        <v>280</v>
      </c>
    </row>
    <row r="6" spans="1:6" ht="15.75">
      <c r="A6" s="25"/>
      <c r="B6" s="911" t="s">
        <v>498</v>
      </c>
      <c r="C6" s="912"/>
      <c r="D6" s="912"/>
      <c r="E6" s="912"/>
      <c r="F6" s="421"/>
    </row>
    <row r="7" spans="1:6" ht="15.75">
      <c r="A7" s="25"/>
      <c r="B7" s="913" t="s">
        <v>499</v>
      </c>
      <c r="C7" s="903"/>
      <c r="D7" s="903"/>
      <c r="E7" s="903"/>
      <c r="F7" s="425"/>
    </row>
    <row r="8" spans="1:6" ht="16.5" thickBot="1">
      <c r="A8" s="25"/>
      <c r="B8" s="914" t="s">
        <v>477</v>
      </c>
      <c r="C8" s="915"/>
      <c r="D8" s="915"/>
      <c r="E8" s="915"/>
      <c r="F8" s="32"/>
    </row>
    <row r="9" ht="15.75">
      <c r="A9" s="25"/>
    </row>
    <row r="10" ht="15.75">
      <c r="A10" s="25"/>
    </row>
    <row r="11" ht="15.75">
      <c r="A11" s="25"/>
    </row>
    <row r="12" ht="16.5" thickBot="1">
      <c r="A12" s="25"/>
    </row>
    <row r="13" spans="1:11" ht="15.75">
      <c r="A13" s="25"/>
      <c r="B13" s="76"/>
      <c r="C13" s="77"/>
      <c r="D13" s="77"/>
      <c r="E13" s="77"/>
      <c r="F13" s="77"/>
      <c r="G13" s="77"/>
      <c r="H13" s="77"/>
      <c r="I13" s="77"/>
      <c r="J13" s="77"/>
      <c r="K13" s="78"/>
    </row>
    <row r="14" spans="1:11" ht="24.75" customHeight="1">
      <c r="A14" s="25"/>
      <c r="B14" s="101"/>
      <c r="C14" s="908" t="s">
        <v>271</v>
      </c>
      <c r="D14" s="909"/>
      <c r="E14" s="909"/>
      <c r="F14" s="909"/>
      <c r="G14" s="910"/>
      <c r="H14" s="902"/>
      <c r="I14" s="903"/>
      <c r="J14" s="903"/>
      <c r="K14" s="103"/>
    </row>
    <row r="15" spans="1:11" ht="25.5" customHeight="1">
      <c r="A15" s="25"/>
      <c r="B15" s="101"/>
      <c r="C15" s="908" t="s">
        <v>209</v>
      </c>
      <c r="D15" s="909"/>
      <c r="E15" s="909"/>
      <c r="F15" s="909"/>
      <c r="G15" s="910"/>
      <c r="H15" s="902"/>
      <c r="I15" s="903"/>
      <c r="J15" s="903"/>
      <c r="K15" s="103"/>
    </row>
    <row r="16" spans="1:11" ht="27" customHeight="1">
      <c r="A16" s="25"/>
      <c r="B16" s="101"/>
      <c r="C16" s="908" t="s">
        <v>307</v>
      </c>
      <c r="D16" s="909"/>
      <c r="E16" s="909"/>
      <c r="F16" s="909"/>
      <c r="G16" s="910"/>
      <c r="H16" s="902"/>
      <c r="I16" s="903"/>
      <c r="J16" s="903"/>
      <c r="K16" s="103"/>
    </row>
    <row r="17" spans="1:11" ht="22.5" customHeight="1">
      <c r="A17" s="25"/>
      <c r="B17" s="101"/>
      <c r="C17" s="908" t="s">
        <v>425</v>
      </c>
      <c r="D17" s="909"/>
      <c r="E17" s="909"/>
      <c r="F17" s="909"/>
      <c r="G17" s="910"/>
      <c r="H17" s="902"/>
      <c r="I17" s="903"/>
      <c r="J17" s="903"/>
      <c r="K17" s="103"/>
    </row>
    <row r="18" spans="1:11" ht="24.75" customHeight="1">
      <c r="A18" s="25"/>
      <c r="B18" s="101"/>
      <c r="C18" s="908" t="s">
        <v>424</v>
      </c>
      <c r="D18" s="909"/>
      <c r="E18" s="909"/>
      <c r="F18" s="909"/>
      <c r="G18" s="910"/>
      <c r="H18" s="902"/>
      <c r="I18" s="903"/>
      <c r="J18" s="903"/>
      <c r="K18" s="103"/>
    </row>
    <row r="19" spans="1:11" ht="16.5" thickBot="1">
      <c r="A19" s="25"/>
      <c r="B19" s="110"/>
      <c r="C19" s="111"/>
      <c r="D19" s="111"/>
      <c r="E19" s="111"/>
      <c r="F19" s="111"/>
      <c r="G19" s="111"/>
      <c r="H19" s="111"/>
      <c r="I19" s="111"/>
      <c r="J19" s="111"/>
      <c r="K19" s="112"/>
    </row>
    <row r="20" ht="18.75" thickBot="1">
      <c r="A20" s="113"/>
    </row>
    <row r="21" spans="2:16" ht="12.75">
      <c r="B21" s="98"/>
      <c r="C21" s="77"/>
      <c r="D21" s="77"/>
      <c r="E21" s="77"/>
      <c r="F21" s="77"/>
      <c r="G21" s="77"/>
      <c r="H21" s="907"/>
      <c r="I21" s="907"/>
      <c r="J21" s="907"/>
      <c r="K21" s="907"/>
      <c r="L21" s="77"/>
      <c r="M21" s="77"/>
      <c r="N21" s="77"/>
      <c r="O21" s="78"/>
      <c r="P21" s="341"/>
    </row>
    <row r="22" spans="2:16" ht="12.75">
      <c r="B22" s="101"/>
      <c r="C22" s="365" t="s">
        <v>685</v>
      </c>
      <c r="D22" s="365" t="s">
        <v>686</v>
      </c>
      <c r="E22" s="365" t="s">
        <v>687</v>
      </c>
      <c r="F22" s="365" t="s">
        <v>695</v>
      </c>
      <c r="G22" s="380" t="s">
        <v>714</v>
      </c>
      <c r="H22" s="380" t="s">
        <v>716</v>
      </c>
      <c r="I22" s="380" t="s">
        <v>717</v>
      </c>
      <c r="J22" s="380" t="s">
        <v>718</v>
      </c>
      <c r="K22" s="365" t="s">
        <v>698</v>
      </c>
      <c r="L22" s="365" t="s">
        <v>699</v>
      </c>
      <c r="M22" s="868" t="s">
        <v>700</v>
      </c>
      <c r="N22" s="891"/>
      <c r="O22" s="103"/>
      <c r="P22" s="341"/>
    </row>
    <row r="23" spans="2:15" ht="70.5" customHeight="1">
      <c r="B23" s="101"/>
      <c r="C23" s="580" t="s">
        <v>413</v>
      </c>
      <c r="D23" s="565" t="s">
        <v>411</v>
      </c>
      <c r="E23" s="565" t="s">
        <v>412</v>
      </c>
      <c r="F23" s="565" t="s">
        <v>416</v>
      </c>
      <c r="G23" s="904" t="s">
        <v>394</v>
      </c>
      <c r="H23" s="905"/>
      <c r="I23" s="905"/>
      <c r="J23" s="906"/>
      <c r="K23" s="581" t="s">
        <v>392</v>
      </c>
      <c r="L23" s="565" t="s">
        <v>664</v>
      </c>
      <c r="M23" s="565" t="s">
        <v>415</v>
      </c>
      <c r="N23" s="582" t="s">
        <v>205</v>
      </c>
      <c r="O23" s="103"/>
    </row>
    <row r="24" spans="2:15" ht="12.75">
      <c r="B24" s="101"/>
      <c r="C24" s="580" t="s">
        <v>479</v>
      </c>
      <c r="D24" s="580" t="s">
        <v>480</v>
      </c>
      <c r="E24" s="565" t="s">
        <v>481</v>
      </c>
      <c r="F24" s="565" t="s">
        <v>482</v>
      </c>
      <c r="G24" s="580" t="s">
        <v>483</v>
      </c>
      <c r="H24" s="580" t="s">
        <v>489</v>
      </c>
      <c r="I24" s="580" t="s">
        <v>490</v>
      </c>
      <c r="J24" s="580" t="s">
        <v>369</v>
      </c>
      <c r="K24" s="580" t="s">
        <v>380</v>
      </c>
      <c r="L24" s="580" t="s">
        <v>381</v>
      </c>
      <c r="M24" s="565" t="s">
        <v>382</v>
      </c>
      <c r="N24" s="565" t="s">
        <v>383</v>
      </c>
      <c r="O24" s="103"/>
    </row>
    <row r="25" spans="2:15" ht="141.75">
      <c r="B25" s="101"/>
      <c r="C25" s="583"/>
      <c r="D25" s="583" t="s">
        <v>414</v>
      </c>
      <c r="E25" s="583"/>
      <c r="F25" s="583" t="s">
        <v>389</v>
      </c>
      <c r="G25" s="397" t="s">
        <v>384</v>
      </c>
      <c r="H25" s="397" t="s">
        <v>385</v>
      </c>
      <c r="I25" s="397" t="s">
        <v>386</v>
      </c>
      <c r="J25" s="397" t="s">
        <v>387</v>
      </c>
      <c r="K25" s="397" t="s">
        <v>390</v>
      </c>
      <c r="L25" s="397" t="s">
        <v>391</v>
      </c>
      <c r="M25" s="397" t="s">
        <v>388</v>
      </c>
      <c r="N25" s="397" t="s">
        <v>388</v>
      </c>
      <c r="O25" s="103"/>
    </row>
    <row r="26" spans="2:15" ht="12.75" customHeight="1">
      <c r="B26" s="101"/>
      <c r="C26" s="342"/>
      <c r="D26" s="342"/>
      <c r="E26" s="342"/>
      <c r="F26" s="342"/>
      <c r="G26" s="342"/>
      <c r="H26" s="342"/>
      <c r="I26" s="342"/>
      <c r="J26" s="342"/>
      <c r="K26" s="342"/>
      <c r="L26" s="342"/>
      <c r="M26" s="342"/>
      <c r="N26" s="342"/>
      <c r="O26" s="103"/>
    </row>
    <row r="27" spans="2:15" ht="12.75">
      <c r="B27" s="101"/>
      <c r="C27" s="378"/>
      <c r="D27" s="308"/>
      <c r="E27" s="181"/>
      <c r="F27" s="308"/>
      <c r="G27" s="308"/>
      <c r="H27" s="308"/>
      <c r="I27" s="308"/>
      <c r="J27" s="345">
        <f>G27+H27+I27</f>
        <v>0</v>
      </c>
      <c r="K27" s="308"/>
      <c r="L27" s="308"/>
      <c r="M27" s="345">
        <f aca="true" t="shared" si="0" ref="M27:M39">D27*J27/100</f>
        <v>0</v>
      </c>
      <c r="N27" s="345" t="str">
        <f>IF(E27&gt;0,E27*J27/100," ")</f>
        <v> </v>
      </c>
      <c r="O27" s="103"/>
    </row>
    <row r="28" spans="2:15" ht="12.75">
      <c r="B28" s="101"/>
      <c r="C28" s="343"/>
      <c r="D28" s="308"/>
      <c r="E28" s="181"/>
      <c r="F28" s="308"/>
      <c r="G28" s="308"/>
      <c r="H28" s="308"/>
      <c r="I28" s="308"/>
      <c r="J28" s="345">
        <f aca="true" t="shared" si="1" ref="J28:J39">G28+H28+I28</f>
        <v>0</v>
      </c>
      <c r="K28" s="308"/>
      <c r="L28" s="308"/>
      <c r="M28" s="345">
        <f t="shared" si="0"/>
        <v>0</v>
      </c>
      <c r="N28" s="345" t="str">
        <f aca="true" t="shared" si="2" ref="N28:N39">IF(E28&gt;0,E28*J28/100," ")</f>
        <v> </v>
      </c>
      <c r="O28" s="103"/>
    </row>
    <row r="29" spans="2:15" ht="12.75">
      <c r="B29" s="101"/>
      <c r="C29" s="343"/>
      <c r="D29" s="308"/>
      <c r="E29" s="181"/>
      <c r="F29" s="308"/>
      <c r="G29" s="308"/>
      <c r="H29" s="308"/>
      <c r="I29" s="308"/>
      <c r="J29" s="345">
        <f t="shared" si="1"/>
        <v>0</v>
      </c>
      <c r="K29" s="308"/>
      <c r="L29" s="308"/>
      <c r="M29" s="345">
        <f t="shared" si="0"/>
        <v>0</v>
      </c>
      <c r="N29" s="345" t="str">
        <f t="shared" si="2"/>
        <v> </v>
      </c>
      <c r="O29" s="103"/>
    </row>
    <row r="30" spans="2:15" ht="12.75">
      <c r="B30" s="101"/>
      <c r="C30" s="343"/>
      <c r="D30" s="308"/>
      <c r="E30" s="181"/>
      <c r="F30" s="308"/>
      <c r="G30" s="308"/>
      <c r="H30" s="308"/>
      <c r="I30" s="308"/>
      <c r="J30" s="345">
        <f t="shared" si="1"/>
        <v>0</v>
      </c>
      <c r="K30" s="308"/>
      <c r="L30" s="308"/>
      <c r="M30" s="345">
        <f t="shared" si="0"/>
        <v>0</v>
      </c>
      <c r="N30" s="345" t="str">
        <f t="shared" si="2"/>
        <v> </v>
      </c>
      <c r="O30" s="103"/>
    </row>
    <row r="31" spans="2:15" ht="12.75">
      <c r="B31" s="101"/>
      <c r="C31" s="343"/>
      <c r="D31" s="308"/>
      <c r="E31" s="181"/>
      <c r="F31" s="308"/>
      <c r="G31" s="308"/>
      <c r="H31" s="308"/>
      <c r="I31" s="308"/>
      <c r="J31" s="345">
        <f t="shared" si="1"/>
        <v>0</v>
      </c>
      <c r="K31" s="308"/>
      <c r="L31" s="308"/>
      <c r="M31" s="345">
        <f t="shared" si="0"/>
        <v>0</v>
      </c>
      <c r="N31" s="345" t="str">
        <f t="shared" si="2"/>
        <v> </v>
      </c>
      <c r="O31" s="103"/>
    </row>
    <row r="32" spans="2:15" ht="12.75">
      <c r="B32" s="101"/>
      <c r="C32" s="343"/>
      <c r="D32" s="308"/>
      <c r="E32" s="181"/>
      <c r="F32" s="308"/>
      <c r="G32" s="308"/>
      <c r="H32" s="308"/>
      <c r="I32" s="308"/>
      <c r="J32" s="345">
        <f t="shared" si="1"/>
        <v>0</v>
      </c>
      <c r="K32" s="308"/>
      <c r="L32" s="308"/>
      <c r="M32" s="345">
        <f t="shared" si="0"/>
        <v>0</v>
      </c>
      <c r="N32" s="345" t="str">
        <f t="shared" si="2"/>
        <v> </v>
      </c>
      <c r="O32" s="103"/>
    </row>
    <row r="33" spans="2:15" ht="12.75">
      <c r="B33" s="101"/>
      <c r="C33" s="343"/>
      <c r="D33" s="308"/>
      <c r="E33" s="181"/>
      <c r="F33" s="308"/>
      <c r="G33" s="308"/>
      <c r="H33" s="308"/>
      <c r="I33" s="308"/>
      <c r="J33" s="345">
        <f t="shared" si="1"/>
        <v>0</v>
      </c>
      <c r="K33" s="308"/>
      <c r="L33" s="308"/>
      <c r="M33" s="345">
        <f t="shared" si="0"/>
        <v>0</v>
      </c>
      <c r="N33" s="345" t="str">
        <f t="shared" si="2"/>
        <v> </v>
      </c>
      <c r="O33" s="103"/>
    </row>
    <row r="34" spans="2:15" ht="12.75">
      <c r="B34" s="101"/>
      <c r="C34" s="343"/>
      <c r="D34" s="308"/>
      <c r="E34" s="181"/>
      <c r="F34" s="308"/>
      <c r="G34" s="308"/>
      <c r="H34" s="308"/>
      <c r="I34" s="308"/>
      <c r="J34" s="345">
        <f t="shared" si="1"/>
        <v>0</v>
      </c>
      <c r="K34" s="308"/>
      <c r="L34" s="308"/>
      <c r="M34" s="345">
        <f t="shared" si="0"/>
        <v>0</v>
      </c>
      <c r="N34" s="345" t="str">
        <f t="shared" si="2"/>
        <v> </v>
      </c>
      <c r="O34" s="103"/>
    </row>
    <row r="35" spans="2:15" ht="12.75">
      <c r="B35" s="101"/>
      <c r="C35" s="343"/>
      <c r="D35" s="308"/>
      <c r="E35" s="181"/>
      <c r="F35" s="308"/>
      <c r="G35" s="308"/>
      <c r="H35" s="308"/>
      <c r="I35" s="308"/>
      <c r="J35" s="345">
        <f t="shared" si="1"/>
        <v>0</v>
      </c>
      <c r="K35" s="308"/>
      <c r="L35" s="308"/>
      <c r="M35" s="345">
        <f t="shared" si="0"/>
        <v>0</v>
      </c>
      <c r="N35" s="345" t="str">
        <f t="shared" si="2"/>
        <v> </v>
      </c>
      <c r="O35" s="103"/>
    </row>
    <row r="36" spans="2:15" ht="12.75">
      <c r="B36" s="101"/>
      <c r="C36" s="343"/>
      <c r="D36" s="308"/>
      <c r="E36" s="181"/>
      <c r="F36" s="308"/>
      <c r="G36" s="308"/>
      <c r="H36" s="308"/>
      <c r="I36" s="308"/>
      <c r="J36" s="345">
        <f t="shared" si="1"/>
        <v>0</v>
      </c>
      <c r="K36" s="308"/>
      <c r="L36" s="308"/>
      <c r="M36" s="345">
        <f t="shared" si="0"/>
        <v>0</v>
      </c>
      <c r="N36" s="345" t="str">
        <f t="shared" si="2"/>
        <v> </v>
      </c>
      <c r="O36" s="103"/>
    </row>
    <row r="37" spans="2:15" ht="12.75">
      <c r="B37" s="101"/>
      <c r="C37" s="343"/>
      <c r="D37" s="308"/>
      <c r="E37" s="181"/>
      <c r="F37" s="308"/>
      <c r="G37" s="308"/>
      <c r="H37" s="308"/>
      <c r="I37" s="308"/>
      <c r="J37" s="345">
        <f t="shared" si="1"/>
        <v>0</v>
      </c>
      <c r="K37" s="308"/>
      <c r="L37" s="308"/>
      <c r="M37" s="345">
        <f t="shared" si="0"/>
        <v>0</v>
      </c>
      <c r="N37" s="345" t="str">
        <f t="shared" si="2"/>
        <v> </v>
      </c>
      <c r="O37" s="103"/>
    </row>
    <row r="38" spans="2:15" ht="12.75">
      <c r="B38" s="101"/>
      <c r="C38" s="343"/>
      <c r="D38" s="308"/>
      <c r="E38" s="181"/>
      <c r="F38" s="308"/>
      <c r="G38" s="308"/>
      <c r="H38" s="308"/>
      <c r="I38" s="308"/>
      <c r="J38" s="345">
        <f t="shared" si="1"/>
        <v>0</v>
      </c>
      <c r="K38" s="308"/>
      <c r="L38" s="308"/>
      <c r="M38" s="345">
        <f t="shared" si="0"/>
        <v>0</v>
      </c>
      <c r="N38" s="345" t="str">
        <f t="shared" si="2"/>
        <v> </v>
      </c>
      <c r="O38" s="103"/>
    </row>
    <row r="39" spans="2:15" ht="12.75">
      <c r="B39" s="101"/>
      <c r="C39" s="343"/>
      <c r="D39" s="308"/>
      <c r="E39" s="181"/>
      <c r="F39" s="308"/>
      <c r="G39" s="308"/>
      <c r="H39" s="308"/>
      <c r="I39" s="308"/>
      <c r="J39" s="345">
        <f t="shared" si="1"/>
        <v>0</v>
      </c>
      <c r="K39" s="308"/>
      <c r="L39" s="308"/>
      <c r="M39" s="345">
        <f t="shared" si="0"/>
        <v>0</v>
      </c>
      <c r="N39" s="345" t="str">
        <f t="shared" si="2"/>
        <v> </v>
      </c>
      <c r="O39" s="103"/>
    </row>
    <row r="40" spans="2:15" ht="25.5">
      <c r="B40" s="379" t="s">
        <v>715</v>
      </c>
      <c r="C40" s="79" t="s">
        <v>417</v>
      </c>
      <c r="D40" s="344"/>
      <c r="E40" s="344"/>
      <c r="F40" s="345">
        <f aca="true" t="shared" si="3" ref="F40:M40">SUM(F27:F39)</f>
        <v>0</v>
      </c>
      <c r="G40" s="345">
        <f t="shared" si="3"/>
        <v>0</v>
      </c>
      <c r="H40" s="345">
        <f t="shared" si="3"/>
        <v>0</v>
      </c>
      <c r="I40" s="345">
        <f t="shared" si="3"/>
        <v>0</v>
      </c>
      <c r="J40" s="345">
        <f t="shared" si="3"/>
        <v>0</v>
      </c>
      <c r="K40" s="345">
        <f t="shared" si="3"/>
        <v>0</v>
      </c>
      <c r="L40" s="345">
        <f t="shared" si="3"/>
        <v>0</v>
      </c>
      <c r="M40" s="345">
        <f t="shared" si="3"/>
        <v>0</v>
      </c>
      <c r="N40" s="345">
        <f>SUM(N27:N39)</f>
        <v>0</v>
      </c>
      <c r="O40" s="103"/>
    </row>
    <row r="41" spans="2:16" ht="12.75">
      <c r="B41" s="101"/>
      <c r="C41" s="161"/>
      <c r="D41" s="161"/>
      <c r="E41" s="161"/>
      <c r="F41" s="161"/>
      <c r="G41" s="161"/>
      <c r="H41" s="161"/>
      <c r="I41" s="161"/>
      <c r="J41" s="161"/>
      <c r="K41" s="161"/>
      <c r="L41" s="161"/>
      <c r="M41" s="161"/>
      <c r="N41" s="161"/>
      <c r="O41" s="103"/>
      <c r="P41" s="39"/>
    </row>
    <row r="42" spans="2:16" ht="13.5" thickBot="1">
      <c r="B42" s="110"/>
      <c r="C42" s="111"/>
      <c r="D42" s="111"/>
      <c r="E42" s="111"/>
      <c r="F42" s="111"/>
      <c r="G42" s="111"/>
      <c r="H42" s="111"/>
      <c r="I42" s="111"/>
      <c r="J42" s="111"/>
      <c r="K42" s="111"/>
      <c r="L42" s="111"/>
      <c r="M42" s="111"/>
      <c r="N42" s="111"/>
      <c r="O42" s="112"/>
      <c r="P42" s="39"/>
    </row>
  </sheetData>
  <mergeCells count="16">
    <mergeCell ref="C16:G16"/>
    <mergeCell ref="C15:G15"/>
    <mergeCell ref="C14:G14"/>
    <mergeCell ref="B6:E6"/>
    <mergeCell ref="B7:E7"/>
    <mergeCell ref="B8:E8"/>
    <mergeCell ref="G23:J23"/>
    <mergeCell ref="H21:K21"/>
    <mergeCell ref="C18:G18"/>
    <mergeCell ref="C17:G17"/>
    <mergeCell ref="H14:J14"/>
    <mergeCell ref="H15:J15"/>
    <mergeCell ref="H16:J16"/>
    <mergeCell ref="M22:N22"/>
    <mergeCell ref="H17:J17"/>
    <mergeCell ref="H18:J18"/>
  </mergeCells>
  <printOptions/>
  <pageMargins left="0.75" right="0.75" top="1" bottom="1" header="0.5" footer="0.5"/>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codeName="Sheet15"/>
  <dimension ref="A1:I124"/>
  <sheetViews>
    <sheetView zoomScale="75" zoomScaleNormal="75" workbookViewId="0" topLeftCell="A94">
      <selection activeCell="C126" sqref="C126"/>
    </sheetView>
  </sheetViews>
  <sheetFormatPr defaultColWidth="9.140625" defaultRowHeight="12.75"/>
  <cols>
    <col min="1" max="1" width="9.140625" style="26" customWidth="1"/>
    <col min="2" max="2" width="14.57421875" style="26" customWidth="1"/>
    <col min="3" max="3" width="23.00390625" style="26" customWidth="1"/>
    <col min="4" max="4" width="18.8515625" style="26" customWidth="1"/>
    <col min="5" max="5" width="24.8515625" style="26" bestFit="1" customWidth="1"/>
    <col min="6" max="6" width="24.8515625" style="26" customWidth="1"/>
    <col min="7" max="7" width="11.7109375" style="26" customWidth="1"/>
    <col min="8" max="8" width="12.00390625" style="26" bestFit="1" customWidth="1"/>
    <col min="9" max="16384" width="9.140625" style="26" customWidth="1"/>
  </cols>
  <sheetData>
    <row r="1" ht="15.75">
      <c r="A1" s="25" t="s">
        <v>163</v>
      </c>
    </row>
    <row r="2" ht="18">
      <c r="A2" s="113" t="s">
        <v>317</v>
      </c>
    </row>
    <row r="3" ht="13.5" thickBot="1"/>
    <row r="4" spans="2:5" ht="27.75" customHeight="1">
      <c r="B4" s="939" t="s">
        <v>395</v>
      </c>
      <c r="C4" s="940"/>
      <c r="D4" s="940"/>
      <c r="E4" s="941"/>
    </row>
    <row r="5" spans="2:5" ht="15.75">
      <c r="B5" s="601" t="s">
        <v>171</v>
      </c>
      <c r="C5" s="252" t="s">
        <v>407</v>
      </c>
      <c r="D5" s="602"/>
      <c r="E5" s="356" t="s">
        <v>409</v>
      </c>
    </row>
    <row r="6" spans="2:5" ht="15.75">
      <c r="B6" s="603"/>
      <c r="C6" s="604" t="s">
        <v>408</v>
      </c>
      <c r="D6" s="605"/>
      <c r="E6" s="606" t="s">
        <v>410</v>
      </c>
    </row>
    <row r="7" spans="2:5" ht="12.75">
      <c r="B7" s="601" t="s">
        <v>172</v>
      </c>
      <c r="C7" s="607">
        <v>530.72</v>
      </c>
      <c r="D7" s="608"/>
      <c r="E7" s="609">
        <v>453.58</v>
      </c>
    </row>
    <row r="8" spans="2:5" ht="12.75">
      <c r="B8" s="601" t="s">
        <v>173</v>
      </c>
      <c r="C8" s="607">
        <v>524.29</v>
      </c>
      <c r="D8" s="608"/>
      <c r="E8" s="609">
        <v>448.35</v>
      </c>
    </row>
    <row r="9" spans="2:5" ht="12.75">
      <c r="B9" s="601" t="s">
        <v>174</v>
      </c>
      <c r="C9" s="607">
        <v>531.7</v>
      </c>
      <c r="D9" s="608"/>
      <c r="E9" s="609">
        <v>454.37</v>
      </c>
    </row>
    <row r="10" spans="2:5" ht="12.75">
      <c r="B10" s="601" t="s">
        <v>211</v>
      </c>
      <c r="C10" s="607">
        <v>531.18</v>
      </c>
      <c r="D10" s="608"/>
      <c r="E10" s="609">
        <v>453.95</v>
      </c>
    </row>
    <row r="11" spans="2:5" ht="12.75">
      <c r="B11" s="601" t="s">
        <v>212</v>
      </c>
      <c r="C11" s="607">
        <v>533.02</v>
      </c>
      <c r="D11" s="608"/>
      <c r="E11" s="609">
        <v>455.44</v>
      </c>
    </row>
    <row r="12" spans="2:5" ht="12.75">
      <c r="B12" s="601" t="s">
        <v>213</v>
      </c>
      <c r="C12" s="607">
        <v>534.58</v>
      </c>
      <c r="D12" s="608"/>
      <c r="E12" s="609">
        <v>456.71</v>
      </c>
    </row>
    <row r="13" spans="2:5" ht="12.75">
      <c r="B13" s="601" t="s">
        <v>214</v>
      </c>
      <c r="C13" s="607">
        <v>536.35</v>
      </c>
      <c r="D13" s="608"/>
      <c r="E13" s="609">
        <v>458.14</v>
      </c>
    </row>
    <row r="14" spans="2:5" ht="12.75">
      <c r="B14" s="601" t="s">
        <v>215</v>
      </c>
      <c r="C14" s="607">
        <v>534.7</v>
      </c>
      <c r="D14" s="608"/>
      <c r="E14" s="609">
        <v>456.81</v>
      </c>
    </row>
    <row r="15" spans="2:5" ht="12.75">
      <c r="B15" s="601" t="s">
        <v>216</v>
      </c>
      <c r="C15" s="607">
        <v>514.63</v>
      </c>
      <c r="D15" s="608"/>
      <c r="E15" s="609">
        <v>440.5</v>
      </c>
    </row>
    <row r="16" spans="2:5" ht="12.75">
      <c r="B16" s="601" t="s">
        <v>217</v>
      </c>
      <c r="C16" s="607">
        <v>530.75</v>
      </c>
      <c r="D16" s="608"/>
      <c r="E16" s="609">
        <v>453.6</v>
      </c>
    </row>
    <row r="17" spans="2:5" ht="12.75">
      <c r="B17" s="601" t="s">
        <v>218</v>
      </c>
      <c r="C17" s="607">
        <v>531.1</v>
      </c>
      <c r="D17" s="608"/>
      <c r="E17" s="609">
        <v>453.89</v>
      </c>
    </row>
    <row r="18" spans="2:5" ht="12.75">
      <c r="B18" s="601" t="s">
        <v>219</v>
      </c>
      <c r="C18" s="607">
        <v>514.63</v>
      </c>
      <c r="D18" s="608"/>
      <c r="E18" s="609">
        <v>440.5</v>
      </c>
    </row>
    <row r="19" spans="2:5" ht="12.75">
      <c r="B19" s="601" t="s">
        <v>220</v>
      </c>
      <c r="C19" s="607">
        <v>516.79</v>
      </c>
      <c r="D19" s="608"/>
      <c r="E19" s="609">
        <v>442.26</v>
      </c>
    </row>
    <row r="20" spans="2:5" ht="12.75">
      <c r="B20" s="603" t="s">
        <v>221</v>
      </c>
      <c r="C20" s="610">
        <v>528.03</v>
      </c>
      <c r="D20" s="611"/>
      <c r="E20" s="612">
        <v>451.4</v>
      </c>
    </row>
    <row r="21" spans="2:5" ht="26.25" customHeight="1">
      <c r="B21" s="942" t="s">
        <v>222</v>
      </c>
      <c r="C21" s="943"/>
      <c r="D21" s="943"/>
      <c r="E21" s="944"/>
    </row>
    <row r="22" spans="2:5" ht="13.5" thickBot="1">
      <c r="B22" s="357"/>
      <c r="C22" s="358"/>
      <c r="D22" s="358"/>
      <c r="E22" s="359"/>
    </row>
    <row r="23" spans="2:5" ht="12.75">
      <c r="B23" s="613" t="s">
        <v>178</v>
      </c>
      <c r="C23" s="83"/>
      <c r="D23" s="83"/>
      <c r="E23" s="83"/>
    </row>
    <row r="24" ht="13.5" thickBot="1"/>
    <row r="25" spans="2:5" ht="15.75">
      <c r="B25" s="945" t="s">
        <v>176</v>
      </c>
      <c r="C25" s="946"/>
      <c r="D25" s="946"/>
      <c r="E25" s="947"/>
    </row>
    <row r="26" spans="2:5" ht="31.5">
      <c r="B26" s="614"/>
      <c r="C26" s="615" t="s">
        <v>444</v>
      </c>
      <c r="D26" s="615" t="s">
        <v>445</v>
      </c>
      <c r="E26" s="616" t="s">
        <v>175</v>
      </c>
    </row>
    <row r="27" spans="2:5" ht="12.75">
      <c r="B27" s="614" t="s">
        <v>443</v>
      </c>
      <c r="C27" s="617">
        <v>19.83</v>
      </c>
      <c r="D27" s="618">
        <v>26.13</v>
      </c>
      <c r="E27" s="619">
        <f>D27*(44/12)</f>
        <v>95.80999999999999</v>
      </c>
    </row>
    <row r="28" spans="2:5" ht="12.75">
      <c r="B28" s="614" t="s">
        <v>588</v>
      </c>
      <c r="C28" s="617">
        <v>9.89</v>
      </c>
      <c r="D28" s="618">
        <v>28.95</v>
      </c>
      <c r="E28" s="619">
        <f>D28*(44/12)</f>
        <v>106.14999999999999</v>
      </c>
    </row>
    <row r="29" spans="2:5" ht="13.5" thickBot="1">
      <c r="B29" s="620"/>
      <c r="C29" s="621"/>
      <c r="D29" s="621"/>
      <c r="E29" s="622"/>
    </row>
    <row r="30" spans="2:5" ht="12.75">
      <c r="B30" s="83" t="s">
        <v>179</v>
      </c>
      <c r="C30" s="83"/>
      <c r="D30" s="83"/>
      <c r="E30" s="83"/>
    </row>
    <row r="31" ht="12.75"/>
    <row r="32" ht="12.75"/>
    <row r="33" spans="2:9" ht="12.75">
      <c r="B33" s="623" t="s">
        <v>38</v>
      </c>
      <c r="C33" s="83"/>
      <c r="D33" s="83"/>
      <c r="E33" s="83"/>
      <c r="F33" s="83"/>
      <c r="G33" s="83"/>
      <c r="H33" s="83"/>
      <c r="I33" s="83"/>
    </row>
    <row r="34" spans="2:9" ht="13.5" thickBot="1">
      <c r="B34" s="83"/>
      <c r="C34" s="83"/>
      <c r="D34" s="83"/>
      <c r="E34" s="83"/>
      <c r="F34" s="83"/>
      <c r="G34" s="83"/>
      <c r="H34" s="83"/>
      <c r="I34" s="83"/>
    </row>
    <row r="35" spans="2:9" ht="12.75">
      <c r="B35" s="624"/>
      <c r="C35" s="625"/>
      <c r="D35" s="626"/>
      <c r="E35" s="627"/>
      <c r="F35" s="627"/>
      <c r="G35" s="628"/>
      <c r="H35" s="627"/>
      <c r="I35" s="629"/>
    </row>
    <row r="36" spans="2:9" ht="12.75">
      <c r="B36" s="630"/>
      <c r="C36" s="631"/>
      <c r="D36" s="632"/>
      <c r="E36" s="633"/>
      <c r="F36" s="633"/>
      <c r="G36" s="634"/>
      <c r="H36" s="633"/>
      <c r="I36" s="635"/>
    </row>
    <row r="37" spans="2:9" ht="33" customHeight="1">
      <c r="B37" s="636"/>
      <c r="C37" s="956" t="s">
        <v>33</v>
      </c>
      <c r="D37" s="957"/>
      <c r="E37" s="957"/>
      <c r="F37" s="957"/>
      <c r="G37" s="957"/>
      <c r="H37" s="957"/>
      <c r="I37" s="637"/>
    </row>
    <row r="38" spans="2:9" ht="13.5" customHeight="1">
      <c r="B38" s="347"/>
      <c r="C38" s="604"/>
      <c r="D38" s="638"/>
      <c r="E38" s="252"/>
      <c r="F38" s="252"/>
      <c r="G38" s="638"/>
      <c r="H38" s="252"/>
      <c r="I38" s="356"/>
    </row>
    <row r="39" spans="2:9" ht="38.25">
      <c r="B39" s="347"/>
      <c r="C39" s="639" t="s">
        <v>557</v>
      </c>
      <c r="D39" s="958" t="s">
        <v>34</v>
      </c>
      <c r="E39" s="959"/>
      <c r="F39" s="640" t="s">
        <v>591</v>
      </c>
      <c r="G39" s="640" t="s">
        <v>591</v>
      </c>
      <c r="H39" s="21" t="s">
        <v>26</v>
      </c>
      <c r="I39" s="356"/>
    </row>
    <row r="40" spans="2:9" ht="42.75">
      <c r="B40" s="347"/>
      <c r="C40" s="639"/>
      <c r="D40" s="21" t="s">
        <v>35</v>
      </c>
      <c r="E40" s="21" t="s">
        <v>36</v>
      </c>
      <c r="F40" s="21" t="s">
        <v>400</v>
      </c>
      <c r="G40" s="21" t="s">
        <v>593</v>
      </c>
      <c r="H40" s="21" t="s">
        <v>37</v>
      </c>
      <c r="I40" s="641"/>
    </row>
    <row r="41" spans="2:9" ht="12.75">
      <c r="B41" s="347"/>
      <c r="C41" s="639"/>
      <c r="D41" s="21"/>
      <c r="E41" s="21"/>
      <c r="F41" s="21"/>
      <c r="G41" s="21"/>
      <c r="H41" s="21"/>
      <c r="I41" s="356"/>
    </row>
    <row r="42" spans="2:9" ht="12.75">
      <c r="B42" s="347"/>
      <c r="C42" s="642" t="s">
        <v>576</v>
      </c>
      <c r="D42" s="410">
        <v>69.25</v>
      </c>
      <c r="E42" s="643">
        <v>0.0344</v>
      </c>
      <c r="F42" s="643">
        <f>D42*E42</f>
        <v>2.3822</v>
      </c>
      <c r="G42" s="644">
        <v>43.56739773101807</v>
      </c>
      <c r="H42" s="410">
        <v>0.7896561868799999</v>
      </c>
      <c r="I42" s="356"/>
    </row>
    <row r="43" spans="2:9" ht="12.75">
      <c r="B43" s="636"/>
      <c r="C43" s="642" t="s">
        <v>577</v>
      </c>
      <c r="D43" s="410">
        <v>71.45</v>
      </c>
      <c r="E43" s="643">
        <v>0.0357</v>
      </c>
      <c r="F43" s="643">
        <f>D43*E43</f>
        <v>2.550765</v>
      </c>
      <c r="G43" s="644">
        <v>44.076805647071104</v>
      </c>
      <c r="H43" s="410">
        <v>0.8100266803199999</v>
      </c>
      <c r="I43" s="356"/>
    </row>
    <row r="44" spans="2:9" ht="12.75">
      <c r="B44" s="636"/>
      <c r="C44" s="645" t="s">
        <v>578</v>
      </c>
      <c r="D44" s="410" t="s">
        <v>579</v>
      </c>
      <c r="E44" s="643"/>
      <c r="F44" s="643"/>
      <c r="G44" s="643">
        <v>44.59</v>
      </c>
      <c r="H44" s="410"/>
      <c r="I44" s="356"/>
    </row>
    <row r="45" spans="2:9" ht="12.75">
      <c r="B45" s="636"/>
      <c r="C45" s="645" t="s">
        <v>580</v>
      </c>
      <c r="D45" s="410" t="s">
        <v>581</v>
      </c>
      <c r="E45" s="643">
        <v>0.03433045487364621</v>
      </c>
      <c r="F45" s="643"/>
      <c r="G45" s="643"/>
      <c r="H45" s="410"/>
      <c r="I45" s="356"/>
    </row>
    <row r="46" spans="2:9" ht="12.75">
      <c r="B46" s="636"/>
      <c r="C46" s="645" t="s">
        <v>564</v>
      </c>
      <c r="D46" s="410">
        <v>74.01</v>
      </c>
      <c r="E46" s="643">
        <v>0.0371</v>
      </c>
      <c r="F46" s="643">
        <f>D46*E46</f>
        <v>2.7457710000000004</v>
      </c>
      <c r="G46" s="644">
        <v>44.16666666666667</v>
      </c>
      <c r="H46" s="410">
        <v>0.8975794275767254</v>
      </c>
      <c r="I46" s="356"/>
    </row>
    <row r="47" spans="2:9" ht="12.75">
      <c r="B47" s="636"/>
      <c r="C47" s="642" t="s">
        <v>594</v>
      </c>
      <c r="D47" s="410">
        <v>74.01</v>
      </c>
      <c r="E47" s="643">
        <v>0.0371</v>
      </c>
      <c r="F47" s="643">
        <f>D47*E47</f>
        <v>2.7457710000000004</v>
      </c>
      <c r="G47" s="644">
        <v>43.92111786186243</v>
      </c>
      <c r="H47" s="410">
        <v>0.8447763455999999</v>
      </c>
      <c r="I47" s="356"/>
    </row>
    <row r="48" spans="2:9" ht="12.75">
      <c r="B48" s="636"/>
      <c r="C48" s="642" t="s">
        <v>595</v>
      </c>
      <c r="D48" s="410">
        <v>74.01</v>
      </c>
      <c r="E48" s="643">
        <v>0.0371</v>
      </c>
      <c r="F48" s="643">
        <f aca="true" t="shared" si="0" ref="F48:F56">D48*E48</f>
        <v>2.7457710000000004</v>
      </c>
      <c r="G48" s="644">
        <v>43.92111786186243</v>
      </c>
      <c r="H48" s="410">
        <v>0.8447763455999999</v>
      </c>
      <c r="I48" s="356"/>
    </row>
    <row r="49" spans="2:9" ht="12.75">
      <c r="B49" s="636"/>
      <c r="C49" s="642" t="s">
        <v>596</v>
      </c>
      <c r="D49" s="410">
        <v>74.01</v>
      </c>
      <c r="E49" s="643">
        <v>0.0379</v>
      </c>
      <c r="F49" s="643">
        <f t="shared" si="0"/>
        <v>2.8049790000000003</v>
      </c>
      <c r="G49" s="644"/>
      <c r="H49" s="410">
        <v>0</v>
      </c>
      <c r="I49" s="356"/>
    </row>
    <row r="50" spans="2:9" ht="12.75">
      <c r="B50" s="636"/>
      <c r="C50" s="642" t="s">
        <v>597</v>
      </c>
      <c r="D50" s="410">
        <v>77.3</v>
      </c>
      <c r="E50" s="643">
        <v>0.0397</v>
      </c>
      <c r="F50" s="643">
        <f t="shared" si="0"/>
        <v>3.06881</v>
      </c>
      <c r="G50" s="644">
        <v>39.9535316595376</v>
      </c>
      <c r="H50" s="410">
        <v>0.9937486519599459</v>
      </c>
      <c r="I50" s="356"/>
    </row>
    <row r="51" spans="2:9" ht="12.75">
      <c r="B51" s="636"/>
      <c r="C51" s="642" t="s">
        <v>598</v>
      </c>
      <c r="D51" s="410">
        <v>77.3</v>
      </c>
      <c r="E51" s="643">
        <v>0.0405</v>
      </c>
      <c r="F51" s="643">
        <f t="shared" si="0"/>
        <v>3.13065</v>
      </c>
      <c r="G51" s="644">
        <v>40.758640609855746</v>
      </c>
      <c r="H51" s="410">
        <v>0.9937486519599459</v>
      </c>
      <c r="I51" s="356"/>
    </row>
    <row r="52" spans="2:9" ht="12.75">
      <c r="B52" s="636"/>
      <c r="C52" s="642" t="s">
        <v>582</v>
      </c>
      <c r="D52" s="410">
        <v>63.2</v>
      </c>
      <c r="E52" s="643">
        <v>0.0249</v>
      </c>
      <c r="F52" s="643">
        <f t="shared" si="0"/>
        <v>1.57368</v>
      </c>
      <c r="G52" s="644">
        <v>45.97793952639744</v>
      </c>
      <c r="H52" s="410">
        <v>0.54161547264</v>
      </c>
      <c r="I52" s="356"/>
    </row>
    <row r="53" spans="2:9" ht="12.75">
      <c r="B53" s="636"/>
      <c r="C53" s="646" t="s">
        <v>589</v>
      </c>
      <c r="D53" s="410">
        <v>73.28</v>
      </c>
      <c r="E53" s="643">
        <v>0.0382</v>
      </c>
      <c r="F53" s="643">
        <f t="shared" si="0"/>
        <v>2.799296</v>
      </c>
      <c r="G53" s="643"/>
      <c r="H53" s="410"/>
      <c r="I53" s="356"/>
    </row>
    <row r="54" spans="2:9" ht="15.75">
      <c r="B54" s="636"/>
      <c r="C54" s="646" t="s">
        <v>585</v>
      </c>
      <c r="D54" s="410">
        <v>98.3</v>
      </c>
      <c r="E54" s="643" t="s">
        <v>396</v>
      </c>
      <c r="F54" s="643" t="s">
        <v>398</v>
      </c>
      <c r="G54" s="643">
        <v>28.6</v>
      </c>
      <c r="H54" s="410"/>
      <c r="I54" s="356"/>
    </row>
    <row r="55" spans="2:9" ht="15.75">
      <c r="B55" s="636"/>
      <c r="C55" s="646" t="s">
        <v>586</v>
      </c>
      <c r="D55" s="410">
        <v>94.53</v>
      </c>
      <c r="E55" s="643" t="s">
        <v>397</v>
      </c>
      <c r="F55" s="643" t="s">
        <v>399</v>
      </c>
      <c r="G55" s="643">
        <v>30.23</v>
      </c>
      <c r="H55" s="410"/>
      <c r="I55" s="356"/>
    </row>
    <row r="56" spans="2:9" ht="12.75">
      <c r="B56" s="636"/>
      <c r="C56" s="646" t="s">
        <v>599</v>
      </c>
      <c r="D56" s="647"/>
      <c r="E56" s="643">
        <v>0.0258</v>
      </c>
      <c r="F56" s="643">
        <f t="shared" si="0"/>
        <v>0</v>
      </c>
      <c r="G56" s="643"/>
      <c r="H56" s="410">
        <v>0.57995993088</v>
      </c>
      <c r="I56" s="356"/>
    </row>
    <row r="57" spans="2:9" ht="12.75">
      <c r="B57" s="636"/>
      <c r="C57" s="646" t="s">
        <v>583</v>
      </c>
      <c r="D57" s="410" t="s">
        <v>584</v>
      </c>
      <c r="E57" s="643">
        <v>0.024</v>
      </c>
      <c r="F57" s="643"/>
      <c r="G57" s="644">
        <v>47.337278106508876</v>
      </c>
      <c r="H57" s="410">
        <v>0.50806407168</v>
      </c>
      <c r="I57" s="356"/>
    </row>
    <row r="58" spans="2:9" ht="12.75">
      <c r="B58" s="636"/>
      <c r="C58" s="646" t="s">
        <v>587</v>
      </c>
      <c r="D58" s="410">
        <v>96</v>
      </c>
      <c r="E58" s="643"/>
      <c r="F58" s="648"/>
      <c r="G58" s="649">
        <v>23.53</v>
      </c>
      <c r="H58" s="410"/>
      <c r="I58" s="356"/>
    </row>
    <row r="59" spans="2:9" ht="12.75">
      <c r="B59" s="636"/>
      <c r="C59" s="646" t="s">
        <v>600</v>
      </c>
      <c r="D59" s="410" t="s">
        <v>590</v>
      </c>
      <c r="E59" s="643"/>
      <c r="F59" s="643"/>
      <c r="G59" s="643"/>
      <c r="H59" s="410"/>
      <c r="I59" s="356"/>
    </row>
    <row r="60" spans="2:9" ht="25.5">
      <c r="B60" s="636"/>
      <c r="C60" s="646" t="s">
        <v>555</v>
      </c>
      <c r="D60" s="650">
        <v>56.06</v>
      </c>
      <c r="E60" s="651" t="s">
        <v>282</v>
      </c>
      <c r="F60" s="651"/>
      <c r="G60" s="651"/>
      <c r="H60" s="410"/>
      <c r="I60" s="356"/>
    </row>
    <row r="61" spans="2:9" ht="12.75">
      <c r="B61" s="636"/>
      <c r="C61" s="652"/>
      <c r="D61" s="653"/>
      <c r="E61" s="654"/>
      <c r="F61" s="654"/>
      <c r="G61" s="653"/>
      <c r="H61" s="654"/>
      <c r="I61" s="637"/>
    </row>
    <row r="62" spans="2:9" ht="13.5" thickBot="1">
      <c r="B62" s="655"/>
      <c r="C62" s="656"/>
      <c r="D62" s="657"/>
      <c r="E62" s="658"/>
      <c r="F62" s="658"/>
      <c r="G62" s="657"/>
      <c r="H62" s="658"/>
      <c r="I62" s="659"/>
    </row>
    <row r="63" spans="2:9" ht="12.75">
      <c r="B63" s="83" t="s">
        <v>46</v>
      </c>
      <c r="D63" s="83"/>
      <c r="E63" s="83"/>
      <c r="F63" s="83"/>
      <c r="G63" s="83"/>
      <c r="H63" s="83"/>
      <c r="I63" s="83"/>
    </row>
    <row r="66" spans="2:5" ht="12.75">
      <c r="B66" s="598"/>
      <c r="C66" s="599"/>
      <c r="D66" s="599"/>
      <c r="E66" s="599"/>
    </row>
    <row r="67" ht="13.5" thickBot="1"/>
    <row r="68" spans="2:5" ht="14.25">
      <c r="B68" s="660" t="s">
        <v>401</v>
      </c>
      <c r="C68" s="661"/>
      <c r="D68" s="662"/>
      <c r="E68" s="663"/>
    </row>
    <row r="69" spans="2:5" ht="12.75">
      <c r="B69" s="347"/>
      <c r="C69" s="252"/>
      <c r="D69" s="252"/>
      <c r="E69" s="356"/>
    </row>
    <row r="70" spans="2:5" ht="12.75">
      <c r="B70" s="948" t="s">
        <v>532</v>
      </c>
      <c r="C70" s="950" t="s">
        <v>533</v>
      </c>
      <c r="D70" s="951"/>
      <c r="E70" s="954" t="s">
        <v>180</v>
      </c>
    </row>
    <row r="71" spans="2:5" ht="12.75">
      <c r="B71" s="949"/>
      <c r="C71" s="952"/>
      <c r="D71" s="953"/>
      <c r="E71" s="955"/>
    </row>
    <row r="72" spans="2:5" ht="12.75">
      <c r="B72" s="601" t="s">
        <v>535</v>
      </c>
      <c r="C72" s="935" t="s">
        <v>536</v>
      </c>
      <c r="D72" s="936"/>
      <c r="E72" s="920">
        <v>800</v>
      </c>
    </row>
    <row r="73" spans="2:5" ht="12.75">
      <c r="B73" s="601"/>
      <c r="C73" s="664" t="s">
        <v>537</v>
      </c>
      <c r="D73" s="602"/>
      <c r="E73" s="921"/>
    </row>
    <row r="74" spans="2:5" ht="12.75">
      <c r="B74" s="603"/>
      <c r="C74" s="937" t="s">
        <v>538</v>
      </c>
      <c r="D74" s="938"/>
      <c r="E74" s="922"/>
    </row>
    <row r="75" spans="2:5" ht="12.75">
      <c r="B75" s="601" t="s">
        <v>539</v>
      </c>
      <c r="C75" s="935" t="s">
        <v>540</v>
      </c>
      <c r="D75" s="936"/>
      <c r="E75" s="920">
        <v>930</v>
      </c>
    </row>
    <row r="76" spans="2:5" ht="12.75">
      <c r="B76" s="603"/>
      <c r="C76" s="937" t="s">
        <v>541</v>
      </c>
      <c r="D76" s="938"/>
      <c r="E76" s="922"/>
    </row>
    <row r="77" spans="2:5" ht="12.75">
      <c r="B77" s="601" t="s">
        <v>542</v>
      </c>
      <c r="C77" s="664" t="s">
        <v>543</v>
      </c>
      <c r="D77" s="602"/>
      <c r="E77" s="920">
        <v>750</v>
      </c>
    </row>
    <row r="78" spans="2:5" ht="12.75">
      <c r="B78" s="603"/>
      <c r="C78" s="937" t="s">
        <v>544</v>
      </c>
      <c r="D78" s="938"/>
      <c r="E78" s="922"/>
    </row>
    <row r="79" spans="2:5" ht="12.75">
      <c r="B79" s="601" t="s">
        <v>545</v>
      </c>
      <c r="C79" s="664" t="s">
        <v>546</v>
      </c>
      <c r="D79" s="602"/>
      <c r="E79" s="920">
        <v>1190</v>
      </c>
    </row>
    <row r="80" spans="2:5" ht="12.75">
      <c r="B80" s="603"/>
      <c r="C80" s="937" t="s">
        <v>547</v>
      </c>
      <c r="D80" s="938"/>
      <c r="E80" s="922"/>
    </row>
    <row r="81" spans="2:5" ht="12.75">
      <c r="B81" s="601" t="s">
        <v>548</v>
      </c>
      <c r="C81" s="664" t="s">
        <v>549</v>
      </c>
      <c r="D81" s="602"/>
      <c r="E81" s="920">
        <v>360</v>
      </c>
    </row>
    <row r="82" spans="2:5" ht="12.75">
      <c r="B82" s="601"/>
      <c r="C82" s="664" t="s">
        <v>550</v>
      </c>
      <c r="D82" s="602"/>
      <c r="E82" s="921"/>
    </row>
    <row r="83" spans="2:5" ht="13.5" thickBot="1">
      <c r="B83" s="665"/>
      <c r="C83" s="964" t="s">
        <v>551</v>
      </c>
      <c r="D83" s="965"/>
      <c r="E83" s="963"/>
    </row>
    <row r="84" spans="2:5" ht="12.75">
      <c r="B84" s="83" t="s">
        <v>378</v>
      </c>
      <c r="C84" s="83"/>
      <c r="D84" s="83"/>
      <c r="E84" s="83"/>
    </row>
    <row r="85" ht="13.5" thickBot="1"/>
    <row r="86" spans="2:7" ht="14.25">
      <c r="B86" s="666" t="s">
        <v>181</v>
      </c>
      <c r="C86" s="667"/>
      <c r="D86" s="667"/>
      <c r="E86" s="667"/>
      <c r="F86" s="667"/>
      <c r="G86" s="668"/>
    </row>
    <row r="87" spans="2:7" ht="54">
      <c r="B87" s="669" t="s">
        <v>313</v>
      </c>
      <c r="C87" s="670" t="s">
        <v>182</v>
      </c>
      <c r="D87" s="670" t="s">
        <v>185</v>
      </c>
      <c r="E87" s="670" t="s">
        <v>186</v>
      </c>
      <c r="F87" s="670" t="s">
        <v>184</v>
      </c>
      <c r="G87" s="671" t="s">
        <v>187</v>
      </c>
    </row>
    <row r="88" spans="2:7" ht="12.75">
      <c r="B88" s="672" t="s">
        <v>314</v>
      </c>
      <c r="C88" s="618">
        <v>15.216</v>
      </c>
      <c r="D88" s="618">
        <v>43.8</v>
      </c>
      <c r="E88" s="618">
        <v>105.547</v>
      </c>
      <c r="F88" s="618">
        <v>0.02</v>
      </c>
      <c r="G88" s="619">
        <f>F88*640/32</f>
        <v>0.4</v>
      </c>
    </row>
    <row r="89" spans="2:7" ht="12.75">
      <c r="B89" s="672" t="s">
        <v>315</v>
      </c>
      <c r="C89" s="618">
        <v>16.53</v>
      </c>
      <c r="D89" s="618">
        <v>42.1</v>
      </c>
      <c r="E89" s="618">
        <v>93.38</v>
      </c>
      <c r="F89" s="618">
        <v>0.01</v>
      </c>
      <c r="G89" s="619">
        <f>F89*640/32</f>
        <v>0.2</v>
      </c>
    </row>
    <row r="90" spans="2:7" ht="12.75">
      <c r="B90" s="672" t="s">
        <v>316</v>
      </c>
      <c r="C90" s="618">
        <v>13.027</v>
      </c>
      <c r="D90" s="618">
        <v>38.1</v>
      </c>
      <c r="E90" s="618">
        <v>107.24</v>
      </c>
      <c r="F90" s="618">
        <v>0.05</v>
      </c>
      <c r="G90" s="619">
        <f>F90*640/32</f>
        <v>1</v>
      </c>
    </row>
    <row r="91" spans="2:7" ht="12.75">
      <c r="B91" s="614" t="s">
        <v>276</v>
      </c>
      <c r="C91" s="618">
        <v>15.25</v>
      </c>
      <c r="D91" s="673">
        <v>26.779291553133515</v>
      </c>
      <c r="E91" s="674">
        <v>98.28</v>
      </c>
      <c r="F91" s="618" t="s">
        <v>188</v>
      </c>
      <c r="G91" s="619" t="s">
        <v>188</v>
      </c>
    </row>
    <row r="92" spans="2:7" ht="12.75">
      <c r="B92" s="614" t="s">
        <v>28</v>
      </c>
      <c r="C92" s="617">
        <v>5.86152</v>
      </c>
      <c r="D92" s="673">
        <v>27.2</v>
      </c>
      <c r="E92" s="617">
        <v>170.1492673117781</v>
      </c>
      <c r="F92" s="618" t="s">
        <v>188</v>
      </c>
      <c r="G92" s="619" t="s">
        <v>188</v>
      </c>
    </row>
    <row r="93" spans="2:7" ht="16.5" thickBot="1">
      <c r="B93" s="357" t="s">
        <v>183</v>
      </c>
      <c r="C93" s="358"/>
      <c r="D93" s="358"/>
      <c r="E93" s="358"/>
      <c r="F93" s="358"/>
      <c r="G93" s="359"/>
    </row>
    <row r="94" spans="2:7" ht="12.75">
      <c r="B94" s="83"/>
      <c r="C94" s="83"/>
      <c r="D94" s="83"/>
      <c r="E94" s="83"/>
      <c r="F94" s="83"/>
      <c r="G94" s="83"/>
    </row>
    <row r="95" spans="2:7" ht="12.75">
      <c r="B95" s="83" t="s">
        <v>642</v>
      </c>
      <c r="C95" s="83"/>
      <c r="D95" s="83"/>
      <c r="E95" s="83"/>
      <c r="F95" s="83"/>
      <c r="G95" s="83"/>
    </row>
    <row r="96" spans="2:7" ht="12.75">
      <c r="B96" s="83" t="s">
        <v>30</v>
      </c>
      <c r="C96" s="83"/>
      <c r="D96" s="83"/>
      <c r="E96" s="83"/>
      <c r="F96" s="83"/>
      <c r="G96" s="83"/>
    </row>
    <row r="97" spans="2:7" ht="12.75">
      <c r="B97" s="675" t="s">
        <v>29</v>
      </c>
      <c r="C97" s="83"/>
      <c r="D97" s="83"/>
      <c r="E97" s="83"/>
      <c r="F97" s="83"/>
      <c r="G97" s="83"/>
    </row>
    <row r="98" ht="13.5" thickBot="1"/>
    <row r="99" spans="2:6" ht="29.25" customHeight="1">
      <c r="B99" s="939" t="s">
        <v>189</v>
      </c>
      <c r="C99" s="960"/>
      <c r="D99" s="961"/>
      <c r="E99" s="962"/>
      <c r="F99" s="600"/>
    </row>
    <row r="100" spans="2:5" ht="31.5">
      <c r="B100" s="931"/>
      <c r="C100" s="932"/>
      <c r="D100" s="676" t="s">
        <v>310</v>
      </c>
      <c r="E100" s="671" t="s">
        <v>193</v>
      </c>
    </row>
    <row r="101" spans="2:5" ht="12.75">
      <c r="B101" s="677" t="s">
        <v>190</v>
      </c>
      <c r="C101" s="678"/>
      <c r="D101" s="678"/>
      <c r="E101" s="679"/>
    </row>
    <row r="102" spans="2:5" ht="12.75">
      <c r="B102" s="933" t="s">
        <v>308</v>
      </c>
      <c r="C102" s="934"/>
      <c r="D102" s="618">
        <v>3.95</v>
      </c>
      <c r="E102" s="619">
        <f>D102*64/3200*1000</f>
        <v>79</v>
      </c>
    </row>
    <row r="103" spans="2:5" ht="12.75">
      <c r="B103" s="923" t="s">
        <v>309</v>
      </c>
      <c r="C103" s="924"/>
      <c r="D103" s="618">
        <v>0.53</v>
      </c>
      <c r="E103" s="619">
        <f>D103*64/3200*1000</f>
        <v>10.6</v>
      </c>
    </row>
    <row r="104" spans="2:5" ht="12.75">
      <c r="B104" s="927" t="s">
        <v>588</v>
      </c>
      <c r="C104" s="928"/>
      <c r="D104" s="929"/>
      <c r="E104" s="930"/>
    </row>
    <row r="105" spans="2:5" ht="12.75">
      <c r="B105" s="923" t="s">
        <v>174</v>
      </c>
      <c r="C105" s="924"/>
      <c r="D105" s="618">
        <v>0.5</v>
      </c>
      <c r="E105" s="619">
        <f>D105*64/3200*1000</f>
        <v>10</v>
      </c>
    </row>
    <row r="106" spans="2:5" ht="13.5" thickBot="1">
      <c r="B106" s="925" t="s">
        <v>214</v>
      </c>
      <c r="C106" s="926"/>
      <c r="D106" s="680">
        <v>3</v>
      </c>
      <c r="E106" s="681">
        <f>D106*64/3200*1000</f>
        <v>60</v>
      </c>
    </row>
    <row r="107" spans="2:5" ht="12.75">
      <c r="B107" s="83" t="s">
        <v>191</v>
      </c>
      <c r="C107" s="682"/>
      <c r="D107" s="682"/>
      <c r="E107" s="682"/>
    </row>
    <row r="108" spans="2:5" ht="12.75">
      <c r="B108" s="83" t="s">
        <v>379</v>
      </c>
      <c r="C108" s="682"/>
      <c r="D108" s="682"/>
      <c r="E108" s="682"/>
    </row>
    <row r="109" spans="2:5" ht="12.75">
      <c r="B109" s="39"/>
      <c r="C109" s="39"/>
      <c r="D109" s="39"/>
      <c r="E109" s="39"/>
    </row>
    <row r="112" ht="13.5" thickBot="1"/>
    <row r="113" spans="2:6" ht="14.25">
      <c r="B113" s="683" t="s">
        <v>192</v>
      </c>
      <c r="C113" s="667"/>
      <c r="D113" s="667"/>
      <c r="E113" s="667"/>
      <c r="F113" s="668"/>
    </row>
    <row r="114" spans="2:6" ht="31.5">
      <c r="B114" s="916" t="s">
        <v>311</v>
      </c>
      <c r="C114" s="917"/>
      <c r="D114" s="670" t="s">
        <v>310</v>
      </c>
      <c r="E114" s="670" t="s">
        <v>194</v>
      </c>
      <c r="F114" s="684" t="s">
        <v>393</v>
      </c>
    </row>
    <row r="115" spans="2:6" ht="12.75">
      <c r="B115" s="916" t="s">
        <v>17</v>
      </c>
      <c r="C115" s="917"/>
      <c r="D115" s="617">
        <v>0.1</v>
      </c>
      <c r="E115" s="673">
        <f aca="true" t="shared" si="1" ref="E115:E123">D115*64/3200*1000</f>
        <v>2</v>
      </c>
      <c r="F115" s="685" t="s">
        <v>15</v>
      </c>
    </row>
    <row r="116" spans="2:6" ht="12.75">
      <c r="B116" s="916" t="s">
        <v>18</v>
      </c>
      <c r="C116" s="917"/>
      <c r="D116" s="617">
        <v>0.25</v>
      </c>
      <c r="E116" s="673">
        <f t="shared" si="1"/>
        <v>5</v>
      </c>
      <c r="F116" s="685">
        <v>0.805</v>
      </c>
    </row>
    <row r="117" spans="2:6" ht="12.75">
      <c r="B117" s="916" t="s">
        <v>19</v>
      </c>
      <c r="C117" s="917"/>
      <c r="D117" s="617">
        <v>0.25</v>
      </c>
      <c r="E117" s="673">
        <f t="shared" si="1"/>
        <v>5</v>
      </c>
      <c r="F117" s="685" t="s">
        <v>16</v>
      </c>
    </row>
    <row r="118" spans="2:6" ht="12.75">
      <c r="B118" s="916" t="s">
        <v>20</v>
      </c>
      <c r="C118" s="917"/>
      <c r="D118" s="617">
        <v>1.8</v>
      </c>
      <c r="E118" s="673">
        <f t="shared" si="1"/>
        <v>36.00000000000001</v>
      </c>
      <c r="F118" s="685">
        <v>0.86</v>
      </c>
    </row>
    <row r="119" spans="2:6" ht="12.75">
      <c r="B119" s="916" t="s">
        <v>21</v>
      </c>
      <c r="C119" s="917"/>
      <c r="D119" s="617">
        <v>3.5</v>
      </c>
      <c r="E119" s="673">
        <f t="shared" si="1"/>
        <v>70</v>
      </c>
      <c r="F119" s="686" t="s">
        <v>27</v>
      </c>
    </row>
    <row r="120" spans="2:6" ht="12.75">
      <c r="B120" s="916" t="s">
        <v>22</v>
      </c>
      <c r="C120" s="917"/>
      <c r="D120" s="617">
        <v>4</v>
      </c>
      <c r="E120" s="673">
        <f t="shared" si="1"/>
        <v>80</v>
      </c>
      <c r="F120" s="686" t="s">
        <v>27</v>
      </c>
    </row>
    <row r="121" spans="2:6" ht="12.75">
      <c r="B121" s="916" t="s">
        <v>23</v>
      </c>
      <c r="C121" s="917"/>
      <c r="D121" s="617">
        <v>4</v>
      </c>
      <c r="E121" s="673">
        <f t="shared" si="1"/>
        <v>80</v>
      </c>
      <c r="F121" s="686" t="s">
        <v>27</v>
      </c>
    </row>
    <row r="122" spans="2:6" ht="12.75">
      <c r="B122" s="916" t="s">
        <v>24</v>
      </c>
      <c r="C122" s="917"/>
      <c r="D122" s="617">
        <v>4.5</v>
      </c>
      <c r="E122" s="673">
        <f t="shared" si="1"/>
        <v>90</v>
      </c>
      <c r="F122" s="686" t="s">
        <v>27</v>
      </c>
    </row>
    <row r="123" spans="2:6" ht="13.5" thickBot="1">
      <c r="B123" s="918" t="s">
        <v>25</v>
      </c>
      <c r="C123" s="919"/>
      <c r="D123" s="680">
        <v>0.02</v>
      </c>
      <c r="E123" s="687">
        <f t="shared" si="1"/>
        <v>0.4</v>
      </c>
      <c r="F123" s="622"/>
    </row>
    <row r="124" spans="2:6" ht="12.75">
      <c r="B124" s="83" t="s">
        <v>39</v>
      </c>
      <c r="C124" s="83"/>
      <c r="D124" s="83"/>
      <c r="E124" s="83"/>
      <c r="F124" s="83"/>
    </row>
  </sheetData>
  <sheetProtection sheet="1" objects="1" scenarios="1"/>
  <mergeCells count="37">
    <mergeCell ref="C75:D75"/>
    <mergeCell ref="C76:D76"/>
    <mergeCell ref="C78:D78"/>
    <mergeCell ref="C80:D80"/>
    <mergeCell ref="E77:E78"/>
    <mergeCell ref="E79:E80"/>
    <mergeCell ref="B99:E99"/>
    <mergeCell ref="E81:E83"/>
    <mergeCell ref="C83:D83"/>
    <mergeCell ref="B4:E4"/>
    <mergeCell ref="B21:E21"/>
    <mergeCell ref="B25:E25"/>
    <mergeCell ref="B70:B71"/>
    <mergeCell ref="C70:D71"/>
    <mergeCell ref="E70:E71"/>
    <mergeCell ref="C37:H37"/>
    <mergeCell ref="D39:E39"/>
    <mergeCell ref="E72:E74"/>
    <mergeCell ref="B105:C105"/>
    <mergeCell ref="B106:C106"/>
    <mergeCell ref="B104:E104"/>
    <mergeCell ref="B100:C100"/>
    <mergeCell ref="B102:C102"/>
    <mergeCell ref="B103:C103"/>
    <mergeCell ref="C72:D72"/>
    <mergeCell ref="C74:D74"/>
    <mergeCell ref="E75:E76"/>
    <mergeCell ref="B117:C117"/>
    <mergeCell ref="B114:C114"/>
    <mergeCell ref="B115:C115"/>
    <mergeCell ref="B116:C116"/>
    <mergeCell ref="B122:C122"/>
    <mergeCell ref="B123:C123"/>
    <mergeCell ref="B118:C118"/>
    <mergeCell ref="B119:C119"/>
    <mergeCell ref="B120:C120"/>
    <mergeCell ref="B121:C121"/>
  </mergeCell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6"/>
  <dimension ref="A1:H29"/>
  <sheetViews>
    <sheetView zoomScale="75" zoomScaleNormal="75" workbookViewId="0" topLeftCell="A11">
      <selection activeCell="F17" sqref="F17"/>
    </sheetView>
  </sheetViews>
  <sheetFormatPr defaultColWidth="9.140625" defaultRowHeight="12.75"/>
  <cols>
    <col min="1" max="1" width="5.421875" style="26" customWidth="1"/>
    <col min="2" max="2" width="4.140625" style="26" customWidth="1"/>
    <col min="3" max="3" width="18.28125" style="26" customWidth="1"/>
    <col min="4" max="4" width="21.8515625" style="26" customWidth="1"/>
    <col min="5" max="5" width="26.00390625" style="26" customWidth="1"/>
    <col min="6" max="6" width="18.421875" style="26" customWidth="1"/>
    <col min="7" max="7" width="4.28125" style="26" customWidth="1"/>
    <col min="8" max="16384" width="9.140625" style="26" customWidth="1"/>
  </cols>
  <sheetData>
    <row r="1" spans="1:8" ht="12.75">
      <c r="A1" s="689" t="s">
        <v>165</v>
      </c>
      <c r="B1" s="690"/>
      <c r="C1" s="690"/>
      <c r="D1" s="690"/>
      <c r="E1" s="690"/>
      <c r="F1" s="690"/>
      <c r="G1" s="690"/>
      <c r="H1" s="690"/>
    </row>
    <row r="2" spans="1:8" ht="18">
      <c r="A2" s="691" t="s">
        <v>164</v>
      </c>
      <c r="B2" s="692"/>
      <c r="C2" s="692"/>
      <c r="D2" s="690"/>
      <c r="E2" s="690"/>
      <c r="F2" s="690"/>
      <c r="G2" s="690"/>
      <c r="H2" s="690"/>
    </row>
    <row r="3" spans="1:8" ht="13.5" thickBot="1">
      <c r="A3" s="966"/>
      <c r="B3" s="966"/>
      <c r="C3" s="966"/>
      <c r="D3" s="966"/>
      <c r="E3" s="966"/>
      <c r="F3" s="688"/>
      <c r="G3" s="688"/>
      <c r="H3" s="688"/>
    </row>
    <row r="4" spans="2:7" ht="12.75">
      <c r="B4" s="693"/>
      <c r="C4" s="694"/>
      <c r="D4" s="694"/>
      <c r="E4" s="694"/>
      <c r="F4" s="694"/>
      <c r="G4" s="695"/>
    </row>
    <row r="5" spans="2:7" ht="12.75">
      <c r="B5" s="696"/>
      <c r="C5" s="697"/>
      <c r="D5" s="698"/>
      <c r="E5" s="698"/>
      <c r="F5" s="697"/>
      <c r="G5" s="699"/>
    </row>
    <row r="6" spans="2:7" ht="12.75">
      <c r="B6" s="696"/>
      <c r="C6" s="639" t="s">
        <v>557</v>
      </c>
      <c r="D6" s="21" t="s">
        <v>643</v>
      </c>
      <c r="E6" s="21" t="s">
        <v>644</v>
      </c>
      <c r="F6" s="21" t="s">
        <v>592</v>
      </c>
      <c r="G6" s="699"/>
    </row>
    <row r="7" spans="2:7" ht="38.25">
      <c r="B7" s="696"/>
      <c r="C7" s="639"/>
      <c r="D7" s="21" t="s">
        <v>645</v>
      </c>
      <c r="E7" s="21"/>
      <c r="F7" s="21" t="s">
        <v>646</v>
      </c>
      <c r="G7" s="699"/>
    </row>
    <row r="8" spans="2:7" ht="12.75">
      <c r="B8" s="696"/>
      <c r="C8" s="700"/>
      <c r="D8" s="410"/>
      <c r="E8" s="410"/>
      <c r="F8" s="410"/>
      <c r="G8" s="699"/>
    </row>
    <row r="9" spans="2:7" ht="12.75">
      <c r="B9" s="696"/>
      <c r="C9" s="410" t="s">
        <v>576</v>
      </c>
      <c r="D9" s="701">
        <v>0.036230581</v>
      </c>
      <c r="E9" s="410">
        <v>85.5</v>
      </c>
      <c r="F9" s="617">
        <v>0.789755</v>
      </c>
      <c r="G9" s="699"/>
    </row>
    <row r="10" spans="2:7" ht="12.75">
      <c r="B10" s="696"/>
      <c r="C10" s="410" t="s">
        <v>577</v>
      </c>
      <c r="D10" s="701">
        <v>0.037624064</v>
      </c>
      <c r="E10" s="410">
        <v>86.01</v>
      </c>
      <c r="F10" s="617">
        <v>0.810128</v>
      </c>
      <c r="G10" s="699"/>
    </row>
    <row r="11" spans="2:7" ht="12.75">
      <c r="B11" s="696"/>
      <c r="C11" s="410" t="s">
        <v>594</v>
      </c>
      <c r="D11" s="701">
        <v>0.039017548</v>
      </c>
      <c r="E11" s="410">
        <v>86.6</v>
      </c>
      <c r="F11" s="617">
        <v>0.844882</v>
      </c>
      <c r="G11" s="699"/>
    </row>
    <row r="12" spans="2:7" ht="12.75">
      <c r="B12" s="696"/>
      <c r="C12" s="410" t="s">
        <v>595</v>
      </c>
      <c r="D12" s="701">
        <v>0.039017548</v>
      </c>
      <c r="E12" s="410">
        <v>87.3</v>
      </c>
      <c r="F12" s="617">
        <v>0.844882</v>
      </c>
      <c r="G12" s="699"/>
    </row>
    <row r="13" spans="2:7" ht="25.5">
      <c r="B13" s="696"/>
      <c r="C13" s="647" t="s">
        <v>647</v>
      </c>
      <c r="D13" s="702">
        <v>0.039880181</v>
      </c>
      <c r="E13" s="647">
        <v>86.4</v>
      </c>
      <c r="F13" s="703">
        <v>0.909597</v>
      </c>
      <c r="G13" s="699"/>
    </row>
    <row r="14" spans="2:7" ht="25.5">
      <c r="B14" s="696"/>
      <c r="C14" s="647" t="s">
        <v>648</v>
      </c>
      <c r="D14" s="702">
        <v>0.041804516</v>
      </c>
      <c r="E14" s="647">
        <v>88.7</v>
      </c>
      <c r="F14" s="703">
        <v>0.950343</v>
      </c>
      <c r="G14" s="699"/>
    </row>
    <row r="15" spans="2:7" ht="12.75">
      <c r="B15" s="696"/>
      <c r="C15" s="410" t="s">
        <v>649</v>
      </c>
      <c r="D15" s="702">
        <v>0.042667149</v>
      </c>
      <c r="E15" s="647">
        <v>88.3</v>
      </c>
      <c r="F15" s="703">
        <v>1.012661</v>
      </c>
      <c r="G15" s="699"/>
    </row>
    <row r="16" spans="2:7" ht="12.75">
      <c r="B16" s="696"/>
      <c r="C16" s="410" t="s">
        <v>582</v>
      </c>
      <c r="D16" s="702">
        <v>0.026210768</v>
      </c>
      <c r="E16" s="647"/>
      <c r="F16" s="703">
        <v>0.541683</v>
      </c>
      <c r="G16" s="699"/>
    </row>
    <row r="17" spans="2:7" ht="12.75">
      <c r="B17" s="696"/>
      <c r="C17" s="647" t="s">
        <v>585</v>
      </c>
      <c r="D17" s="670" t="s">
        <v>650</v>
      </c>
      <c r="E17" s="647">
        <v>80.6</v>
      </c>
      <c r="F17" s="704"/>
      <c r="G17" s="699"/>
    </row>
    <row r="18" spans="2:7" ht="12.75">
      <c r="B18" s="696"/>
      <c r="C18" s="647" t="s">
        <v>586</v>
      </c>
      <c r="D18" s="670" t="s">
        <v>651</v>
      </c>
      <c r="E18" s="647">
        <v>80.1</v>
      </c>
      <c r="F18" s="704"/>
      <c r="G18" s="699"/>
    </row>
    <row r="19" spans="2:7" ht="12.75">
      <c r="B19" s="696"/>
      <c r="C19" s="647" t="s">
        <v>599</v>
      </c>
      <c r="D19" s="704">
        <v>0.027139757</v>
      </c>
      <c r="E19" s="647">
        <v>83.6</v>
      </c>
      <c r="F19" s="704" t="s">
        <v>652</v>
      </c>
      <c r="G19" s="699"/>
    </row>
    <row r="20" spans="2:7" ht="12.75">
      <c r="B20" s="696"/>
      <c r="C20" s="647" t="s">
        <v>583</v>
      </c>
      <c r="D20" s="704">
        <v>0.025215422</v>
      </c>
      <c r="E20" s="647">
        <v>81.6</v>
      </c>
      <c r="F20" s="704" t="s">
        <v>653</v>
      </c>
      <c r="G20" s="699"/>
    </row>
    <row r="21" spans="2:7" ht="12.75">
      <c r="B21" s="696"/>
      <c r="C21" s="647" t="s">
        <v>654</v>
      </c>
      <c r="D21" s="670" t="s">
        <v>655</v>
      </c>
      <c r="E21" s="647">
        <v>85</v>
      </c>
      <c r="F21" s="647"/>
      <c r="G21" s="699"/>
    </row>
    <row r="22" spans="2:7" ht="12.75">
      <c r="B22" s="696"/>
      <c r="C22" s="647" t="s">
        <v>555</v>
      </c>
      <c r="D22" s="670" t="s">
        <v>656</v>
      </c>
      <c r="E22" s="647" t="s">
        <v>657</v>
      </c>
      <c r="F22" s="410"/>
      <c r="G22" s="699"/>
    </row>
    <row r="23" spans="2:7" ht="12.75">
      <c r="B23" s="696"/>
      <c r="C23" s="967"/>
      <c r="D23" s="970" t="s">
        <v>658</v>
      </c>
      <c r="E23" s="22" t="s">
        <v>659</v>
      </c>
      <c r="F23" s="22"/>
      <c r="G23" s="23"/>
    </row>
    <row r="24" spans="2:7" ht="12.75">
      <c r="B24" s="696"/>
      <c r="C24" s="968"/>
      <c r="D24" s="971"/>
      <c r="E24" s="22" t="s">
        <v>660</v>
      </c>
      <c r="F24" s="22"/>
      <c r="G24" s="23"/>
    </row>
    <row r="25" spans="2:7" ht="13.5" thickBot="1">
      <c r="B25" s="705"/>
      <c r="C25" s="969"/>
      <c r="D25" s="706"/>
      <c r="E25" s="972"/>
      <c r="F25" s="973"/>
      <c r="G25" s="707"/>
    </row>
    <row r="26" spans="2:7" ht="12.75">
      <c r="B26" s="690"/>
      <c r="C26" s="690"/>
      <c r="D26" s="690"/>
      <c r="E26" s="690"/>
      <c r="F26" s="690"/>
      <c r="G26" s="690"/>
    </row>
    <row r="27" spans="2:7" ht="12.75">
      <c r="B27" s="83" t="s">
        <v>662</v>
      </c>
      <c r="C27" s="83"/>
      <c r="D27" s="83"/>
      <c r="E27" s="83"/>
      <c r="F27" s="83"/>
      <c r="G27" s="83"/>
    </row>
    <row r="28" spans="2:7" ht="12.75">
      <c r="B28" s="83" t="s">
        <v>661</v>
      </c>
      <c r="C28" s="83"/>
      <c r="D28" s="83"/>
      <c r="E28" s="83"/>
      <c r="F28" s="83"/>
      <c r="G28" s="83"/>
    </row>
    <row r="29" spans="2:7" ht="12.75">
      <c r="B29" s="83"/>
      <c r="C29" s="83"/>
      <c r="D29" s="83"/>
      <c r="E29" s="83"/>
      <c r="F29" s="83"/>
      <c r="G29" s="83"/>
    </row>
  </sheetData>
  <sheetProtection sheet="1" objects="1" scenarios="1"/>
  <mergeCells count="4">
    <mergeCell ref="A3:E3"/>
    <mergeCell ref="C23:C25"/>
    <mergeCell ref="D23:D24"/>
    <mergeCell ref="E25:F2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7"/>
  <dimension ref="A1:L50"/>
  <sheetViews>
    <sheetView zoomScale="75" zoomScaleNormal="75" workbookViewId="0" topLeftCell="A1">
      <selection activeCell="C26" sqref="C26"/>
    </sheetView>
  </sheetViews>
  <sheetFormatPr defaultColWidth="9.140625" defaultRowHeight="12.75"/>
  <cols>
    <col min="1" max="1" width="10.8515625" style="26" bestFit="1" customWidth="1"/>
    <col min="2" max="2" width="9.140625" style="26" customWidth="1"/>
    <col min="3" max="3" width="24.7109375" style="26" customWidth="1"/>
    <col min="4" max="4" width="35.421875" style="26" customWidth="1"/>
    <col min="5" max="5" width="31.57421875" style="26" customWidth="1"/>
    <col min="6" max="6" width="40.7109375" style="26" bestFit="1" customWidth="1"/>
    <col min="7" max="7" width="13.140625" style="26" customWidth="1"/>
    <col min="8" max="16384" width="9.140625" style="26" customWidth="1"/>
  </cols>
  <sheetData>
    <row r="1" spans="1:8" ht="15.75">
      <c r="A1" s="716" t="s">
        <v>166</v>
      </c>
      <c r="B1" s="716"/>
      <c r="C1" s="716"/>
      <c r="D1" s="708"/>
      <c r="E1" s="708"/>
      <c r="F1" s="708"/>
      <c r="G1" s="95"/>
      <c r="H1" s="95"/>
    </row>
    <row r="2" spans="1:8" ht="18">
      <c r="A2" s="717" t="s">
        <v>601</v>
      </c>
      <c r="B2" s="716"/>
      <c r="C2" s="716"/>
      <c r="D2" s="708"/>
      <c r="E2" s="708"/>
      <c r="F2" s="708"/>
      <c r="G2" s="95"/>
      <c r="H2" s="95"/>
    </row>
    <row r="3" spans="1:8" ht="18.75" thickBot="1">
      <c r="A3" s="709"/>
      <c r="B3" s="95"/>
      <c r="C3" s="95"/>
      <c r="D3" s="708"/>
      <c r="E3" s="708"/>
      <c r="F3" s="708"/>
      <c r="G3" s="95"/>
      <c r="H3" s="95"/>
    </row>
    <row r="4" spans="1:8" ht="12.75">
      <c r="A4" s="97"/>
      <c r="B4" s="718"/>
      <c r="C4" s="719"/>
      <c r="D4" s="720"/>
      <c r="E4" s="720"/>
      <c r="F4" s="720"/>
      <c r="G4" s="721"/>
      <c r="H4" s="97"/>
    </row>
    <row r="5" spans="1:8" ht="15">
      <c r="A5" s="710"/>
      <c r="B5" s="722"/>
      <c r="C5" s="723" t="s">
        <v>602</v>
      </c>
      <c r="D5" s="724"/>
      <c r="E5" s="724"/>
      <c r="F5" s="725"/>
      <c r="G5" s="726"/>
      <c r="H5" s="710"/>
    </row>
    <row r="6" spans="1:8" ht="15">
      <c r="A6" s="710"/>
      <c r="B6" s="722"/>
      <c r="C6" s="727" t="s">
        <v>603</v>
      </c>
      <c r="D6" s="728" t="s">
        <v>604</v>
      </c>
      <c r="E6" s="728" t="s">
        <v>605</v>
      </c>
      <c r="F6" s="729" t="s">
        <v>606</v>
      </c>
      <c r="G6" s="726"/>
      <c r="H6" s="710"/>
    </row>
    <row r="7" spans="1:8" ht="15">
      <c r="A7" s="710"/>
      <c r="B7" s="722"/>
      <c r="C7" s="727" t="s">
        <v>607</v>
      </c>
      <c r="D7" s="728" t="s">
        <v>608</v>
      </c>
      <c r="E7" s="728"/>
      <c r="F7" s="729"/>
      <c r="G7" s="726"/>
      <c r="H7" s="710"/>
    </row>
    <row r="8" spans="1:8" ht="15">
      <c r="A8" s="710"/>
      <c r="B8" s="722"/>
      <c r="C8" s="727" t="s">
        <v>609</v>
      </c>
      <c r="D8" s="728" t="s">
        <v>610</v>
      </c>
      <c r="E8" s="728" t="s">
        <v>611</v>
      </c>
      <c r="F8" s="729"/>
      <c r="G8" s="726"/>
      <c r="H8" s="710"/>
    </row>
    <row r="9" spans="1:8" ht="15">
      <c r="A9" s="710"/>
      <c r="B9" s="722"/>
      <c r="C9" s="727" t="s">
        <v>612</v>
      </c>
      <c r="D9" s="728" t="s">
        <v>613</v>
      </c>
      <c r="E9" s="728" t="s">
        <v>614</v>
      </c>
      <c r="F9" s="729" t="s">
        <v>615</v>
      </c>
      <c r="G9" s="726"/>
      <c r="H9" s="710"/>
    </row>
    <row r="10" spans="1:8" ht="15">
      <c r="A10" s="710"/>
      <c r="B10" s="722"/>
      <c r="C10" s="727"/>
      <c r="D10" s="728"/>
      <c r="E10" s="728"/>
      <c r="F10" s="729"/>
      <c r="G10" s="726"/>
      <c r="H10" s="710"/>
    </row>
    <row r="11" spans="1:8" ht="15">
      <c r="A11" s="710"/>
      <c r="B11" s="722"/>
      <c r="C11" s="730" t="s">
        <v>616</v>
      </c>
      <c r="D11" s="728"/>
      <c r="E11" s="728"/>
      <c r="F11" s="729"/>
      <c r="G11" s="726"/>
      <c r="H11" s="710"/>
    </row>
    <row r="12" spans="1:8" ht="15">
      <c r="A12" s="710"/>
      <c r="B12" s="722"/>
      <c r="C12" s="727" t="s">
        <v>341</v>
      </c>
      <c r="D12" s="728" t="s">
        <v>617</v>
      </c>
      <c r="E12" s="728" t="s">
        <v>618</v>
      </c>
      <c r="F12" s="729"/>
      <c r="G12" s="726"/>
      <c r="H12" s="710"/>
    </row>
    <row r="13" spans="1:8" ht="15">
      <c r="A13" s="710"/>
      <c r="B13" s="722"/>
      <c r="C13" s="727" t="s">
        <v>341</v>
      </c>
      <c r="D13" s="728" t="s">
        <v>619</v>
      </c>
      <c r="E13" s="728" t="s">
        <v>342</v>
      </c>
      <c r="F13" s="729"/>
      <c r="G13" s="726"/>
      <c r="H13" s="710"/>
    </row>
    <row r="14" spans="1:8" ht="15">
      <c r="A14" s="710"/>
      <c r="B14" s="722"/>
      <c r="C14" s="727" t="s">
        <v>620</v>
      </c>
      <c r="D14" s="731" t="s">
        <v>621</v>
      </c>
      <c r="E14" s="728" t="s">
        <v>622</v>
      </c>
      <c r="F14" s="729" t="s">
        <v>343</v>
      </c>
      <c r="G14" s="726"/>
      <c r="H14" s="710"/>
    </row>
    <row r="15" spans="1:8" ht="15">
      <c r="A15" s="710"/>
      <c r="B15" s="722"/>
      <c r="C15" s="727" t="s">
        <v>623</v>
      </c>
      <c r="D15" s="728" t="s">
        <v>624</v>
      </c>
      <c r="E15" s="728" t="s">
        <v>625</v>
      </c>
      <c r="F15" s="729" t="s">
        <v>344</v>
      </c>
      <c r="G15" s="726"/>
      <c r="H15" s="710"/>
    </row>
    <row r="16" spans="1:8" ht="15">
      <c r="A16" s="710"/>
      <c r="B16" s="722"/>
      <c r="C16" s="727" t="s">
        <v>626</v>
      </c>
      <c r="D16" s="728" t="s">
        <v>345</v>
      </c>
      <c r="E16" s="728" t="s">
        <v>627</v>
      </c>
      <c r="F16" s="729"/>
      <c r="G16" s="726"/>
      <c r="H16" s="710"/>
    </row>
    <row r="17" spans="1:8" ht="15">
      <c r="A17" s="710"/>
      <c r="B17" s="722"/>
      <c r="C17" s="727" t="s">
        <v>346</v>
      </c>
      <c r="D17" s="728" t="s">
        <v>628</v>
      </c>
      <c r="E17" s="728" t="s">
        <v>629</v>
      </c>
      <c r="F17" s="729" t="s">
        <v>630</v>
      </c>
      <c r="G17" s="726"/>
      <c r="H17" s="710"/>
    </row>
    <row r="18" spans="1:8" ht="15">
      <c r="A18" s="710"/>
      <c r="B18" s="722"/>
      <c r="C18" s="727"/>
      <c r="D18" s="728"/>
      <c r="E18" s="728"/>
      <c r="F18" s="729"/>
      <c r="G18" s="726"/>
      <c r="H18" s="710"/>
    </row>
    <row r="19" spans="1:8" ht="15">
      <c r="A19" s="710"/>
      <c r="B19" s="722"/>
      <c r="C19" s="730" t="s">
        <v>631</v>
      </c>
      <c r="D19" s="728"/>
      <c r="E19" s="728"/>
      <c r="F19" s="729"/>
      <c r="G19" s="726"/>
      <c r="H19" s="710"/>
    </row>
    <row r="20" spans="1:8" ht="15">
      <c r="A20" s="710"/>
      <c r="B20" s="722"/>
      <c r="C20" s="727" t="s">
        <v>632</v>
      </c>
      <c r="D20" s="728" t="s">
        <v>633</v>
      </c>
      <c r="E20" s="728" t="s">
        <v>634</v>
      </c>
      <c r="F20" s="729"/>
      <c r="G20" s="726"/>
      <c r="H20" s="710"/>
    </row>
    <row r="21" spans="1:8" ht="15">
      <c r="A21" s="710"/>
      <c r="B21" s="722"/>
      <c r="C21" s="727" t="s">
        <v>635</v>
      </c>
      <c r="D21" s="728" t="s">
        <v>636</v>
      </c>
      <c r="E21" s="728"/>
      <c r="F21" s="729"/>
      <c r="G21" s="726"/>
      <c r="H21" s="710"/>
    </row>
    <row r="22" spans="1:8" ht="15">
      <c r="A22" s="711"/>
      <c r="B22" s="722"/>
      <c r="C22" s="727" t="s">
        <v>637</v>
      </c>
      <c r="D22" s="728" t="s">
        <v>638</v>
      </c>
      <c r="E22" s="728" t="s">
        <v>639</v>
      </c>
      <c r="F22" s="729" t="s">
        <v>292</v>
      </c>
      <c r="G22" s="726"/>
      <c r="H22" s="710"/>
    </row>
    <row r="23" spans="1:12" ht="15">
      <c r="A23" s="710"/>
      <c r="B23" s="722"/>
      <c r="C23" s="727" t="s">
        <v>640</v>
      </c>
      <c r="D23" s="728" t="s">
        <v>641</v>
      </c>
      <c r="E23" s="728"/>
      <c r="F23" s="729"/>
      <c r="G23" s="726"/>
      <c r="H23" s="710"/>
      <c r="L23" s="712"/>
    </row>
    <row r="24" spans="1:12" ht="15">
      <c r="A24" s="710"/>
      <c r="B24" s="722"/>
      <c r="C24" s="727" t="s">
        <v>133</v>
      </c>
      <c r="D24" s="728" t="s">
        <v>134</v>
      </c>
      <c r="E24" s="728" t="s">
        <v>135</v>
      </c>
      <c r="F24" s="729"/>
      <c r="G24" s="726"/>
      <c r="H24" s="710"/>
      <c r="L24" s="713"/>
    </row>
    <row r="25" spans="1:8" ht="15">
      <c r="A25" s="710"/>
      <c r="B25" s="722"/>
      <c r="C25" s="727" t="s">
        <v>136</v>
      </c>
      <c r="D25" s="728" t="s">
        <v>137</v>
      </c>
      <c r="E25" s="728" t="s">
        <v>138</v>
      </c>
      <c r="F25" s="729" t="s">
        <v>139</v>
      </c>
      <c r="G25" s="726"/>
      <c r="H25" s="710"/>
    </row>
    <row r="26" spans="1:8" ht="15">
      <c r="A26" s="710"/>
      <c r="B26" s="722"/>
      <c r="C26" s="727" t="s">
        <v>283</v>
      </c>
      <c r="D26" s="728" t="s">
        <v>284</v>
      </c>
      <c r="E26" s="728" t="s">
        <v>285</v>
      </c>
      <c r="F26" s="732" t="s">
        <v>286</v>
      </c>
      <c r="G26" s="726"/>
      <c r="H26" s="710"/>
    </row>
    <row r="27" spans="1:8" ht="15">
      <c r="A27" s="710"/>
      <c r="B27" s="722"/>
      <c r="C27" s="727"/>
      <c r="D27" s="728"/>
      <c r="E27" s="728"/>
      <c r="F27" s="732"/>
      <c r="G27" s="726"/>
      <c r="H27" s="710"/>
    </row>
    <row r="28" spans="1:8" ht="15">
      <c r="A28" s="710"/>
      <c r="B28" s="722"/>
      <c r="C28" s="730" t="s">
        <v>140</v>
      </c>
      <c r="D28" s="728"/>
      <c r="E28" s="728"/>
      <c r="F28" s="729"/>
      <c r="G28" s="726"/>
      <c r="H28" s="710"/>
    </row>
    <row r="29" spans="1:8" ht="15">
      <c r="A29" s="710"/>
      <c r="B29" s="722"/>
      <c r="C29" s="727" t="s">
        <v>141</v>
      </c>
      <c r="D29" s="728" t="s">
        <v>142</v>
      </c>
      <c r="E29" s="728"/>
      <c r="F29" s="729"/>
      <c r="G29" s="726"/>
      <c r="H29" s="710"/>
    </row>
    <row r="30" spans="1:8" ht="15">
      <c r="A30" s="710"/>
      <c r="B30" s="722"/>
      <c r="C30" s="727" t="s">
        <v>143</v>
      </c>
      <c r="D30" s="728" t="s">
        <v>144</v>
      </c>
      <c r="E30" s="728"/>
      <c r="F30" s="729"/>
      <c r="G30" s="726"/>
      <c r="H30" s="710"/>
    </row>
    <row r="31" spans="1:8" ht="15">
      <c r="A31" s="710"/>
      <c r="B31" s="722"/>
      <c r="C31" s="727" t="s">
        <v>145</v>
      </c>
      <c r="D31" s="728" t="s">
        <v>146</v>
      </c>
      <c r="E31" s="728"/>
      <c r="F31" s="729"/>
      <c r="G31" s="726"/>
      <c r="H31" s="710"/>
    </row>
    <row r="32" spans="1:8" ht="15">
      <c r="A32" s="710"/>
      <c r="B32" s="722"/>
      <c r="C32" s="727" t="s">
        <v>147</v>
      </c>
      <c r="D32" s="728" t="s">
        <v>148</v>
      </c>
      <c r="E32" s="728"/>
      <c r="F32" s="729"/>
      <c r="G32" s="726"/>
      <c r="H32" s="710"/>
    </row>
    <row r="33" spans="1:8" ht="15">
      <c r="A33" s="710"/>
      <c r="B33" s="722"/>
      <c r="C33" s="727" t="s">
        <v>149</v>
      </c>
      <c r="D33" s="728" t="s">
        <v>150</v>
      </c>
      <c r="E33" s="728"/>
      <c r="F33" s="729"/>
      <c r="G33" s="726"/>
      <c r="H33" s="710"/>
    </row>
    <row r="34" spans="1:8" ht="15">
      <c r="A34" s="710"/>
      <c r="B34" s="722"/>
      <c r="C34" s="727" t="s">
        <v>347</v>
      </c>
      <c r="D34" s="728" t="s">
        <v>151</v>
      </c>
      <c r="E34" s="728"/>
      <c r="F34" s="729"/>
      <c r="G34" s="726"/>
      <c r="H34" s="710"/>
    </row>
    <row r="35" spans="1:8" ht="15">
      <c r="A35" s="710"/>
      <c r="B35" s="722"/>
      <c r="C35" s="727" t="s">
        <v>152</v>
      </c>
      <c r="D35" s="728" t="s">
        <v>153</v>
      </c>
      <c r="E35" s="728" t="s">
        <v>154</v>
      </c>
      <c r="F35" s="729" t="s">
        <v>155</v>
      </c>
      <c r="G35" s="726"/>
      <c r="H35" s="710"/>
    </row>
    <row r="36" spans="1:8" ht="15">
      <c r="A36" s="710"/>
      <c r="B36" s="722"/>
      <c r="C36" s="727" t="s">
        <v>156</v>
      </c>
      <c r="D36" s="728" t="s">
        <v>157</v>
      </c>
      <c r="E36" s="728"/>
      <c r="F36" s="729"/>
      <c r="G36" s="726"/>
      <c r="H36" s="710"/>
    </row>
    <row r="37" spans="1:8" ht="15.75">
      <c r="A37" s="710"/>
      <c r="B37" s="722"/>
      <c r="C37" s="727" t="s">
        <v>348</v>
      </c>
      <c r="D37" s="728" t="s">
        <v>349</v>
      </c>
      <c r="E37" s="728"/>
      <c r="F37" s="729"/>
      <c r="G37" s="726"/>
      <c r="H37" s="710"/>
    </row>
    <row r="38" spans="1:8" ht="15.75">
      <c r="A38" s="710"/>
      <c r="B38" s="722"/>
      <c r="C38" s="727" t="s">
        <v>350</v>
      </c>
      <c r="D38" s="728" t="s">
        <v>351</v>
      </c>
      <c r="E38" s="728"/>
      <c r="F38" s="729"/>
      <c r="G38" s="726"/>
      <c r="H38" s="710"/>
    </row>
    <row r="39" spans="1:8" ht="15.75">
      <c r="A39" s="710"/>
      <c r="B39" s="722"/>
      <c r="C39" s="733" t="s">
        <v>158</v>
      </c>
      <c r="D39" s="734" t="s">
        <v>352</v>
      </c>
      <c r="E39" s="734"/>
      <c r="F39" s="735"/>
      <c r="G39" s="726"/>
      <c r="H39" s="710"/>
    </row>
    <row r="40" spans="1:8" ht="15">
      <c r="A40" s="710"/>
      <c r="B40" s="722"/>
      <c r="C40" s="736"/>
      <c r="D40" s="737"/>
      <c r="E40" s="737"/>
      <c r="F40" s="737"/>
      <c r="G40" s="726"/>
      <c r="H40" s="710"/>
    </row>
    <row r="41" spans="1:8" ht="15">
      <c r="A41" s="710"/>
      <c r="B41" s="722"/>
      <c r="C41" s="738"/>
      <c r="D41" s="738"/>
      <c r="E41" s="738"/>
      <c r="F41" s="738"/>
      <c r="G41" s="726"/>
      <c r="H41" s="710"/>
    </row>
    <row r="42" spans="1:8" ht="15">
      <c r="A42" s="710"/>
      <c r="B42" s="722"/>
      <c r="C42" s="739"/>
      <c r="D42" s="740"/>
      <c r="E42" s="738"/>
      <c r="F42" s="738"/>
      <c r="G42" s="726"/>
      <c r="H42" s="710"/>
    </row>
    <row r="43" spans="1:8" ht="13.5" thickBot="1">
      <c r="A43" s="100"/>
      <c r="B43" s="741"/>
      <c r="C43" s="706"/>
      <c r="D43" s="742"/>
      <c r="E43" s="742"/>
      <c r="F43" s="742"/>
      <c r="G43" s="743"/>
      <c r="H43" s="100"/>
    </row>
    <row r="44" spans="1:8" ht="12.75">
      <c r="A44" s="100"/>
      <c r="B44" s="100"/>
      <c r="C44" s="100"/>
      <c r="D44" s="714"/>
      <c r="E44" s="714"/>
      <c r="F44" s="714"/>
      <c r="G44" s="100"/>
      <c r="H44" s="100"/>
    </row>
    <row r="45" spans="1:8" ht="12.75">
      <c r="A45" s="100"/>
      <c r="B45" s="100"/>
      <c r="C45" s="100"/>
      <c r="D45" s="714"/>
      <c r="E45" s="714"/>
      <c r="F45" s="714"/>
      <c r="G45" s="100"/>
      <c r="H45" s="100"/>
    </row>
    <row r="50" ht="12.75">
      <c r="E50" s="715"/>
    </row>
  </sheetData>
  <sheetProtection sheet="1" objects="1" scenario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8"/>
  <dimension ref="A2:J113"/>
  <sheetViews>
    <sheetView workbookViewId="0" topLeftCell="A1">
      <selection activeCell="B13" sqref="B13"/>
    </sheetView>
  </sheetViews>
  <sheetFormatPr defaultColWidth="9.140625" defaultRowHeight="12.75"/>
  <sheetData>
    <row r="2" spans="1:10" ht="12.75">
      <c r="A2" s="760" t="s">
        <v>101</v>
      </c>
      <c r="B2" s="760"/>
      <c r="C2" s="760"/>
      <c r="D2" s="760"/>
      <c r="E2" s="760"/>
      <c r="F2" s="760"/>
      <c r="G2" s="760"/>
      <c r="H2" s="760"/>
      <c r="I2" s="760"/>
      <c r="J2" s="760"/>
    </row>
    <row r="6" ht="12.75">
      <c r="A6" t="s">
        <v>49</v>
      </c>
    </row>
    <row r="7" ht="12.75">
      <c r="A7" t="s">
        <v>50</v>
      </c>
    </row>
    <row r="8" ht="12.75">
      <c r="A8" t="s">
        <v>51</v>
      </c>
    </row>
    <row r="9" ht="12.75">
      <c r="A9" s="759" t="s">
        <v>100</v>
      </c>
    </row>
    <row r="10" ht="12.75">
      <c r="A10" t="s">
        <v>50</v>
      </c>
    </row>
    <row r="12" ht="12.75">
      <c r="A12" t="s">
        <v>50</v>
      </c>
    </row>
    <row r="13" ht="12.75">
      <c r="A13" t="s">
        <v>53</v>
      </c>
    </row>
    <row r="14" ht="12.75">
      <c r="A14" t="s">
        <v>54</v>
      </c>
    </row>
    <row r="15" ht="12.75">
      <c r="A15" t="s">
        <v>55</v>
      </c>
    </row>
    <row r="16" ht="12.75">
      <c r="A16" t="s">
        <v>56</v>
      </c>
    </row>
    <row r="17" ht="12.75">
      <c r="A17" t="s">
        <v>57</v>
      </c>
    </row>
    <row r="18" ht="12.75">
      <c r="A18" t="s">
        <v>58</v>
      </c>
    </row>
    <row r="19" ht="12.75">
      <c r="A19" t="s">
        <v>59</v>
      </c>
    </row>
    <row r="20" ht="12.75">
      <c r="A20" t="s">
        <v>60</v>
      </c>
    </row>
    <row r="21" ht="12.75">
      <c r="A21" t="s">
        <v>50</v>
      </c>
    </row>
    <row r="22" ht="12.75">
      <c r="A22" t="s">
        <v>61</v>
      </c>
    </row>
    <row r="23" ht="12.75">
      <c r="A23" s="759" t="s">
        <v>100</v>
      </c>
    </row>
    <row r="24" ht="12.75">
      <c r="A24" t="s">
        <v>50</v>
      </c>
    </row>
    <row r="26" ht="12.75">
      <c r="A26" t="s">
        <v>50</v>
      </c>
    </row>
    <row r="27" ht="12.75">
      <c r="A27" t="s">
        <v>62</v>
      </c>
    </row>
    <row r="28" ht="12.75" hidden="1">
      <c r="A28" t="s">
        <v>63</v>
      </c>
    </row>
    <row r="29" ht="12.75" hidden="1">
      <c r="A29" t="s">
        <v>58</v>
      </c>
    </row>
    <row r="30" ht="12.75" hidden="1">
      <c r="A30" t="s">
        <v>64</v>
      </c>
    </row>
    <row r="31" ht="12.75" hidden="1">
      <c r="A31" t="s">
        <v>57</v>
      </c>
    </row>
    <row r="32" ht="12.75" hidden="1">
      <c r="A32" t="s">
        <v>58</v>
      </c>
    </row>
    <row r="33" ht="12.75" hidden="1">
      <c r="A33" t="s">
        <v>59</v>
      </c>
    </row>
    <row r="34" ht="12.75" hidden="1">
      <c r="A34" t="s">
        <v>65</v>
      </c>
    </row>
    <row r="35" ht="12.75" hidden="1">
      <c r="A35" t="s">
        <v>50</v>
      </c>
    </row>
    <row r="36" ht="12.75" hidden="1">
      <c r="A36" t="s">
        <v>66</v>
      </c>
    </row>
    <row r="37" ht="12.75" hidden="1">
      <c r="A37" t="s">
        <v>52</v>
      </c>
    </row>
    <row r="38" ht="12.75" hidden="1">
      <c r="A38" t="s">
        <v>50</v>
      </c>
    </row>
    <row r="39" ht="12.75" hidden="1"/>
    <row r="40" ht="12.75" hidden="1">
      <c r="A40" t="s">
        <v>50</v>
      </c>
    </row>
    <row r="41" ht="12.75" hidden="1">
      <c r="A41" t="s">
        <v>67</v>
      </c>
    </row>
    <row r="42" ht="12.75" hidden="1">
      <c r="A42" t="s">
        <v>55</v>
      </c>
    </row>
    <row r="43" ht="12.75" hidden="1">
      <c r="A43" t="s">
        <v>68</v>
      </c>
    </row>
    <row r="44" ht="12.75" hidden="1">
      <c r="A44" t="s">
        <v>57</v>
      </c>
    </row>
    <row r="45" ht="12.75">
      <c r="A45" t="s">
        <v>59</v>
      </c>
    </row>
    <row r="46" ht="12.75">
      <c r="A46" t="s">
        <v>69</v>
      </c>
    </row>
    <row r="47" ht="12.75">
      <c r="A47" t="s">
        <v>50</v>
      </c>
    </row>
    <row r="48" ht="12.75">
      <c r="A48" t="s">
        <v>70</v>
      </c>
    </row>
    <row r="49" ht="12.75">
      <c r="A49" s="759" t="s">
        <v>100</v>
      </c>
    </row>
    <row r="50" ht="12.75">
      <c r="A50" t="s">
        <v>50</v>
      </c>
    </row>
    <row r="52" ht="12.75">
      <c r="A52" t="s">
        <v>50</v>
      </c>
    </row>
    <row r="53" ht="12.75">
      <c r="A53" t="s">
        <v>71</v>
      </c>
    </row>
    <row r="54" ht="12.75">
      <c r="A54" t="s">
        <v>63</v>
      </c>
    </row>
    <row r="55" ht="12.75">
      <c r="A55" t="s">
        <v>72</v>
      </c>
    </row>
    <row r="56" ht="12.75">
      <c r="A56" t="s">
        <v>73</v>
      </c>
    </row>
    <row r="57" ht="12.75">
      <c r="A57" t="s">
        <v>57</v>
      </c>
    </row>
    <row r="58" ht="12.75">
      <c r="A58" t="s">
        <v>72</v>
      </c>
    </row>
    <row r="59" ht="12.75">
      <c r="A59" t="s">
        <v>59</v>
      </c>
    </row>
    <row r="60" ht="12.75">
      <c r="A60" t="s">
        <v>74</v>
      </c>
    </row>
    <row r="61" ht="12.75">
      <c r="A61" t="s">
        <v>50</v>
      </c>
    </row>
    <row r="62" ht="12.75">
      <c r="A62" t="s">
        <v>75</v>
      </c>
    </row>
    <row r="63" ht="12.75">
      <c r="A63" s="759" t="s">
        <v>100</v>
      </c>
    </row>
    <row r="64" ht="12.75">
      <c r="A64" t="s">
        <v>50</v>
      </c>
    </row>
    <row r="66" ht="12.75">
      <c r="A66" t="s">
        <v>50</v>
      </c>
    </row>
    <row r="67" ht="12.75">
      <c r="A67" t="s">
        <v>76</v>
      </c>
    </row>
    <row r="68" ht="12.75">
      <c r="A68" t="s">
        <v>55</v>
      </c>
    </row>
    <row r="69" ht="12.75">
      <c r="A69" t="s">
        <v>64</v>
      </c>
    </row>
    <row r="70" ht="12.75">
      <c r="A70" t="s">
        <v>57</v>
      </c>
    </row>
    <row r="71" ht="12.75">
      <c r="A71" t="s">
        <v>77</v>
      </c>
    </row>
    <row r="72" ht="12.75">
      <c r="A72" t="s">
        <v>59</v>
      </c>
    </row>
    <row r="73" ht="12.75">
      <c r="A73" t="s">
        <v>78</v>
      </c>
    </row>
    <row r="74" ht="12.75">
      <c r="A74" t="s">
        <v>50</v>
      </c>
    </row>
    <row r="75" ht="12.75">
      <c r="A75" t="s">
        <v>79</v>
      </c>
    </row>
    <row r="76" ht="12.75">
      <c r="A76" t="s">
        <v>52</v>
      </c>
    </row>
    <row r="77" ht="12.75">
      <c r="A77" t="s">
        <v>50</v>
      </c>
    </row>
    <row r="79" ht="12.75">
      <c r="A79" t="s">
        <v>50</v>
      </c>
    </row>
    <row r="80" ht="12.75">
      <c r="A80" t="s">
        <v>80</v>
      </c>
    </row>
    <row r="81" ht="12.75">
      <c r="A81" t="s">
        <v>63</v>
      </c>
    </row>
    <row r="82" ht="12.75">
      <c r="A82" t="s">
        <v>81</v>
      </c>
    </row>
    <row r="83" ht="12.75">
      <c r="A83" t="s">
        <v>82</v>
      </c>
    </row>
    <row r="84" ht="12.75">
      <c r="A84" t="s">
        <v>57</v>
      </c>
    </row>
    <row r="85" ht="12.75">
      <c r="A85" t="s">
        <v>90</v>
      </c>
    </row>
    <row r="86" ht="12.75">
      <c r="A86" t="s">
        <v>59</v>
      </c>
    </row>
    <row r="87" ht="12.75">
      <c r="A87" t="s">
        <v>91</v>
      </c>
    </row>
    <row r="88" ht="12.75">
      <c r="A88" t="s">
        <v>50</v>
      </c>
    </row>
    <row r="89" ht="12.75">
      <c r="A89" t="s">
        <v>92</v>
      </c>
    </row>
    <row r="90" ht="12.75">
      <c r="A90" t="s">
        <v>52</v>
      </c>
    </row>
    <row r="91" ht="12.75">
      <c r="A91" t="s">
        <v>50</v>
      </c>
    </row>
    <row r="93" ht="12.75">
      <c r="A93" t="s">
        <v>50</v>
      </c>
    </row>
    <row r="94" ht="12.75">
      <c r="A94" t="s">
        <v>93</v>
      </c>
    </row>
    <row r="95" ht="12.75">
      <c r="A95" t="s">
        <v>55</v>
      </c>
    </row>
    <row r="96" ht="12.75">
      <c r="A96" t="s">
        <v>94</v>
      </c>
    </row>
    <row r="97" ht="12.75">
      <c r="A97" t="s">
        <v>57</v>
      </c>
    </row>
    <row r="98" ht="12.75">
      <c r="A98" t="s">
        <v>95</v>
      </c>
    </row>
    <row r="99" ht="12.75">
      <c r="A99" t="s">
        <v>59</v>
      </c>
    </row>
    <row r="100" ht="12.75">
      <c r="A100" t="s">
        <v>96</v>
      </c>
    </row>
    <row r="101" ht="12.75">
      <c r="A101" t="s">
        <v>50</v>
      </c>
    </row>
    <row r="102" ht="12.75">
      <c r="A102" t="s">
        <v>97</v>
      </c>
    </row>
    <row r="103" ht="12.75">
      <c r="A103" t="s">
        <v>52</v>
      </c>
    </row>
    <row r="104" ht="12.75">
      <c r="A104" t="s">
        <v>50</v>
      </c>
    </row>
    <row r="106" ht="12.75">
      <c r="A106" t="s">
        <v>50</v>
      </c>
    </row>
    <row r="107" ht="12.75">
      <c r="A107" t="s">
        <v>98</v>
      </c>
    </row>
    <row r="108" ht="12.75">
      <c r="A108" t="s">
        <v>63</v>
      </c>
    </row>
    <row r="109" ht="12.75">
      <c r="A109" t="s">
        <v>95</v>
      </c>
    </row>
    <row r="110" ht="12.75">
      <c r="A110" t="s">
        <v>99</v>
      </c>
    </row>
    <row r="111" ht="12.75">
      <c r="A111" t="s">
        <v>57</v>
      </c>
    </row>
    <row r="112" ht="12.75">
      <c r="A112" t="s">
        <v>95</v>
      </c>
    </row>
    <row r="113" ht="12.75">
      <c r="A113" t="s">
        <v>59</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B1:N31"/>
  <sheetViews>
    <sheetView zoomScale="75" zoomScaleNormal="75" workbookViewId="0" topLeftCell="C1">
      <selection activeCell="C2" sqref="C2:J7"/>
    </sheetView>
  </sheetViews>
  <sheetFormatPr defaultColWidth="9.140625" defaultRowHeight="12.75"/>
  <cols>
    <col min="1" max="1" width="9.140625" style="83" customWidth="1"/>
    <col min="2" max="2" width="5.421875" style="83" customWidth="1"/>
    <col min="3" max="3" width="20.28125" style="83" customWidth="1"/>
    <col min="4" max="6" width="15.28125" style="83" customWidth="1"/>
    <col min="7" max="7" width="24.57421875" style="83" customWidth="1"/>
    <col min="8" max="8" width="9.140625" style="83" customWidth="1"/>
    <col min="9" max="9" width="19.28125" style="83" customWidth="1"/>
    <col min="10" max="10" width="16.8515625" style="83" customWidth="1"/>
    <col min="11" max="16384" width="9.140625" style="83" customWidth="1"/>
  </cols>
  <sheetData>
    <row r="1" spans="2:10" s="346" customFormat="1" ht="79.5" customHeight="1">
      <c r="B1" s="779" t="s">
        <v>86</v>
      </c>
      <c r="C1" s="780"/>
      <c r="D1" s="780"/>
      <c r="E1" s="780"/>
      <c r="F1" s="780"/>
      <c r="G1" s="780"/>
      <c r="H1" s="780"/>
      <c r="I1" s="780"/>
      <c r="J1" s="767"/>
    </row>
    <row r="2" spans="2:10" ht="12.75">
      <c r="B2" s="347"/>
      <c r="C2" s="768" t="s">
        <v>88</v>
      </c>
      <c r="D2" s="769"/>
      <c r="E2" s="769"/>
      <c r="F2" s="769"/>
      <c r="G2" s="769"/>
      <c r="H2" s="769"/>
      <c r="I2" s="769"/>
      <c r="J2" s="770"/>
    </row>
    <row r="3" spans="2:10" ht="29.25" customHeight="1">
      <c r="B3" s="347"/>
      <c r="C3" s="769"/>
      <c r="D3" s="769"/>
      <c r="E3" s="769"/>
      <c r="F3" s="769"/>
      <c r="G3" s="769"/>
      <c r="H3" s="769"/>
      <c r="I3" s="769"/>
      <c r="J3" s="770"/>
    </row>
    <row r="4" spans="2:10" ht="25.5" customHeight="1">
      <c r="B4" s="347"/>
      <c r="C4" s="769"/>
      <c r="D4" s="769"/>
      <c r="E4" s="769"/>
      <c r="F4" s="769"/>
      <c r="G4" s="769"/>
      <c r="H4" s="769"/>
      <c r="I4" s="769"/>
      <c r="J4" s="770"/>
    </row>
    <row r="5" spans="2:10" ht="12.75">
      <c r="B5" s="347"/>
      <c r="C5" s="769"/>
      <c r="D5" s="769"/>
      <c r="E5" s="769"/>
      <c r="F5" s="769"/>
      <c r="G5" s="769"/>
      <c r="H5" s="769"/>
      <c r="I5" s="769"/>
      <c r="J5" s="770"/>
    </row>
    <row r="6" spans="2:10" ht="10.5" customHeight="1">
      <c r="B6" s="347"/>
      <c r="C6" s="769"/>
      <c r="D6" s="769"/>
      <c r="E6" s="769"/>
      <c r="F6" s="769"/>
      <c r="G6" s="769"/>
      <c r="H6" s="769"/>
      <c r="I6" s="769"/>
      <c r="J6" s="770"/>
    </row>
    <row r="7" spans="2:10" ht="39.75" customHeight="1">
      <c r="B7" s="347"/>
      <c r="C7" s="769"/>
      <c r="D7" s="769"/>
      <c r="E7" s="769"/>
      <c r="F7" s="769"/>
      <c r="G7" s="769"/>
      <c r="H7" s="769"/>
      <c r="I7" s="769"/>
      <c r="J7" s="770"/>
    </row>
    <row r="8" spans="2:10" ht="86.25" customHeight="1">
      <c r="B8" s="347"/>
      <c r="C8" s="790" t="s">
        <v>117</v>
      </c>
      <c r="D8" s="791"/>
      <c r="E8" s="791"/>
      <c r="F8" s="791"/>
      <c r="G8" s="791"/>
      <c r="H8" s="791"/>
      <c r="I8" s="791"/>
      <c r="J8" s="792"/>
    </row>
    <row r="9" spans="2:13" ht="29.25" customHeight="1">
      <c r="B9" s="347"/>
      <c r="C9" s="762" t="s">
        <v>255</v>
      </c>
      <c r="D9" s="763"/>
      <c r="E9" s="763"/>
      <c r="F9" s="763"/>
      <c r="G9" s="763"/>
      <c r="H9" s="763"/>
      <c r="I9" s="764"/>
      <c r="J9" s="765"/>
      <c r="M9" s="348"/>
    </row>
    <row r="10" spans="2:13" ht="13.5" customHeight="1">
      <c r="B10" s="347"/>
      <c r="C10" s="776" t="s">
        <v>239</v>
      </c>
      <c r="D10" s="762"/>
      <c r="E10" s="762"/>
      <c r="F10" s="762"/>
      <c r="G10" s="762"/>
      <c r="H10" s="762"/>
      <c r="I10" s="777"/>
      <c r="J10" s="778"/>
      <c r="M10" s="348"/>
    </row>
    <row r="11" spans="2:13" ht="14.25" customHeight="1">
      <c r="B11" s="347"/>
      <c r="C11" s="776" t="s">
        <v>240</v>
      </c>
      <c r="D11" s="777"/>
      <c r="E11" s="777"/>
      <c r="F11" s="777"/>
      <c r="G11" s="777"/>
      <c r="H11" s="777"/>
      <c r="I11" s="777"/>
      <c r="J11" s="778"/>
      <c r="M11" s="348"/>
    </row>
    <row r="12" spans="2:13" ht="13.5" customHeight="1">
      <c r="B12" s="347"/>
      <c r="C12" s="776" t="s">
        <v>241</v>
      </c>
      <c r="D12" s="777"/>
      <c r="E12" s="777"/>
      <c r="F12" s="777"/>
      <c r="G12" s="777"/>
      <c r="H12" s="777"/>
      <c r="I12" s="777"/>
      <c r="J12" s="778"/>
      <c r="M12" s="348"/>
    </row>
    <row r="13" spans="2:13" ht="20.25" customHeight="1">
      <c r="B13" s="347"/>
      <c r="C13" s="776" t="s">
        <v>242</v>
      </c>
      <c r="D13" s="777"/>
      <c r="E13" s="777"/>
      <c r="F13" s="777"/>
      <c r="G13" s="777"/>
      <c r="H13" s="777"/>
      <c r="I13" s="777"/>
      <c r="J13" s="778"/>
      <c r="M13" s="348"/>
    </row>
    <row r="14" spans="2:13" ht="14.25" customHeight="1">
      <c r="B14" s="772" t="s">
        <v>118</v>
      </c>
      <c r="C14" s="773"/>
      <c r="D14" s="773"/>
      <c r="E14" s="773"/>
      <c r="F14" s="773"/>
      <c r="G14" s="773"/>
      <c r="H14" s="773"/>
      <c r="I14" s="773"/>
      <c r="J14" s="774"/>
      <c r="M14" s="348"/>
    </row>
    <row r="15" spans="2:13" ht="9" customHeight="1">
      <c r="B15" s="772"/>
      <c r="C15" s="773"/>
      <c r="D15" s="773"/>
      <c r="E15" s="773"/>
      <c r="F15" s="773"/>
      <c r="G15" s="773"/>
      <c r="H15" s="773"/>
      <c r="I15" s="773"/>
      <c r="J15" s="774"/>
      <c r="M15" s="348"/>
    </row>
    <row r="16" spans="2:13" ht="41.25" customHeight="1">
      <c r="B16" s="772"/>
      <c r="C16" s="773"/>
      <c r="D16" s="773"/>
      <c r="E16" s="773"/>
      <c r="F16" s="773"/>
      <c r="G16" s="773"/>
      <c r="H16" s="773"/>
      <c r="I16" s="773"/>
      <c r="J16" s="774"/>
      <c r="M16" s="348"/>
    </row>
    <row r="17" spans="2:13" ht="15" customHeight="1">
      <c r="B17" s="216"/>
      <c r="C17" s="217"/>
      <c r="D17" s="217"/>
      <c r="E17" s="217"/>
      <c r="F17" s="217"/>
      <c r="G17" s="217"/>
      <c r="H17" s="217"/>
      <c r="I17" s="217"/>
      <c r="J17" s="218"/>
      <c r="M17" s="348"/>
    </row>
    <row r="18" spans="2:13" ht="15" customHeight="1">
      <c r="B18" s="781" t="s">
        <v>243</v>
      </c>
      <c r="C18" s="771"/>
      <c r="D18" s="771"/>
      <c r="E18" s="771"/>
      <c r="F18" s="771"/>
      <c r="G18" s="787" t="s">
        <v>248</v>
      </c>
      <c r="H18" s="787"/>
      <c r="I18" s="787"/>
      <c r="J18" s="775"/>
      <c r="M18" s="348"/>
    </row>
    <row r="19" spans="2:13" ht="15" customHeight="1">
      <c r="B19" s="781" t="s">
        <v>244</v>
      </c>
      <c r="C19" s="782"/>
      <c r="D19" s="782"/>
      <c r="E19" s="782"/>
      <c r="F19" s="782"/>
      <c r="G19" s="787" t="s">
        <v>249</v>
      </c>
      <c r="H19" s="788"/>
      <c r="I19" s="788"/>
      <c r="J19" s="789"/>
      <c r="M19" s="348"/>
    </row>
    <row r="20" spans="2:13" ht="15" customHeight="1">
      <c r="B20" s="781" t="s">
        <v>245</v>
      </c>
      <c r="C20" s="788"/>
      <c r="D20" s="788"/>
      <c r="E20" s="788"/>
      <c r="F20" s="788"/>
      <c r="G20" s="349" t="s">
        <v>250</v>
      </c>
      <c r="H20" s="349"/>
      <c r="I20" s="349"/>
      <c r="J20" s="219"/>
      <c r="M20" s="348"/>
    </row>
    <row r="21" spans="2:13" ht="15" customHeight="1">
      <c r="B21" s="350" t="s">
        <v>246</v>
      </c>
      <c r="C21" s="351"/>
      <c r="D21" s="351"/>
      <c r="E21" s="351"/>
      <c r="F21" s="351"/>
      <c r="G21" s="349" t="s">
        <v>251</v>
      </c>
      <c r="H21" s="349"/>
      <c r="I21" s="349"/>
      <c r="J21" s="219"/>
      <c r="M21" s="348"/>
    </row>
    <row r="22" spans="2:13" ht="15" customHeight="1">
      <c r="B22" s="350" t="s">
        <v>247</v>
      </c>
      <c r="C22" s="351"/>
      <c r="D22" s="351"/>
      <c r="E22" s="351"/>
      <c r="F22" s="351"/>
      <c r="G22" s="349" t="s">
        <v>252</v>
      </c>
      <c r="H22" s="349"/>
      <c r="I22" s="349"/>
      <c r="J22" s="219"/>
      <c r="M22" s="348"/>
    </row>
    <row r="23" spans="2:13" ht="15" customHeight="1">
      <c r="B23" s="350" t="s">
        <v>254</v>
      </c>
      <c r="C23" s="351"/>
      <c r="D23" s="351"/>
      <c r="E23" s="351"/>
      <c r="F23" s="351"/>
      <c r="G23" s="787" t="s">
        <v>253</v>
      </c>
      <c r="H23" s="788"/>
      <c r="I23" s="788"/>
      <c r="J23" s="789"/>
      <c r="M23" s="348"/>
    </row>
    <row r="24" spans="2:13" ht="15" customHeight="1">
      <c r="B24" s="352"/>
      <c r="C24" s="353"/>
      <c r="D24" s="353"/>
      <c r="E24" s="353"/>
      <c r="F24" s="353"/>
      <c r="G24" s="217"/>
      <c r="H24" s="217"/>
      <c r="I24" s="217"/>
      <c r="J24" s="218"/>
      <c r="M24" s="348"/>
    </row>
    <row r="25" spans="2:13" ht="15" customHeight="1">
      <c r="B25" s="352"/>
      <c r="C25" s="353"/>
      <c r="D25" s="353"/>
      <c r="E25" s="353"/>
      <c r="F25" s="353"/>
      <c r="G25" s="217"/>
      <c r="H25" s="217"/>
      <c r="I25" s="217"/>
      <c r="J25" s="218"/>
      <c r="M25" s="348"/>
    </row>
    <row r="26" spans="2:13" ht="11.25" customHeight="1">
      <c r="B26" s="347"/>
      <c r="C26" s="354"/>
      <c r="D26" s="355"/>
      <c r="E26" s="355"/>
      <c r="F26" s="355"/>
      <c r="G26" s="355"/>
      <c r="H26" s="355"/>
      <c r="I26" s="252"/>
      <c r="J26" s="356"/>
      <c r="M26" s="348"/>
    </row>
    <row r="27" spans="2:14" ht="13.5" customHeight="1" thickBot="1">
      <c r="B27" s="357"/>
      <c r="C27" s="358"/>
      <c r="D27" s="358"/>
      <c r="E27" s="358"/>
      <c r="F27" s="358"/>
      <c r="G27" s="358"/>
      <c r="H27" s="358"/>
      <c r="I27" s="358"/>
      <c r="J27" s="359"/>
      <c r="K27" s="360"/>
      <c r="N27" s="361"/>
    </row>
    <row r="28" spans="3:9" ht="13.5" customHeight="1">
      <c r="C28" s="360"/>
      <c r="D28" s="360"/>
      <c r="E28" s="360"/>
      <c r="F28" s="360"/>
      <c r="G28" s="360"/>
      <c r="H28" s="360"/>
      <c r="I28" s="360"/>
    </row>
    <row r="29" spans="3:9" ht="13.5" customHeight="1">
      <c r="C29" s="360"/>
      <c r="D29" s="360"/>
      <c r="E29" s="360"/>
      <c r="F29" s="360"/>
      <c r="G29" s="360"/>
      <c r="H29" s="360"/>
      <c r="I29" s="360"/>
    </row>
    <row r="30" spans="3:9" ht="13.5" customHeight="1">
      <c r="C30" s="360"/>
      <c r="D30" s="360"/>
      <c r="E30" s="360"/>
      <c r="F30" s="360"/>
      <c r="G30" s="360"/>
      <c r="H30" s="360"/>
      <c r="I30" s="360"/>
    </row>
    <row r="31" spans="3:9" ht="14.25" customHeight="1">
      <c r="C31" s="360"/>
      <c r="D31" s="360"/>
      <c r="E31" s="360"/>
      <c r="F31" s="360"/>
      <c r="G31" s="360"/>
      <c r="H31" s="360"/>
      <c r="I31" s="360"/>
    </row>
  </sheetData>
  <sheetProtection/>
  <mergeCells count="15">
    <mergeCell ref="B1:J1"/>
    <mergeCell ref="C2:J7"/>
    <mergeCell ref="C9:J9"/>
    <mergeCell ref="C11:J11"/>
    <mergeCell ref="C10:J10"/>
    <mergeCell ref="G19:J19"/>
    <mergeCell ref="G23:J23"/>
    <mergeCell ref="C8:J8"/>
    <mergeCell ref="B19:F19"/>
    <mergeCell ref="B20:F20"/>
    <mergeCell ref="B18:F18"/>
    <mergeCell ref="B14:J16"/>
    <mergeCell ref="G18:J18"/>
    <mergeCell ref="C12:J12"/>
    <mergeCell ref="C13:J1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B2:AB25"/>
  <sheetViews>
    <sheetView zoomScale="75" zoomScaleNormal="75" workbookViewId="0" topLeftCell="B6">
      <selection activeCell="B9" sqref="B9"/>
    </sheetView>
  </sheetViews>
  <sheetFormatPr defaultColWidth="9.140625" defaultRowHeight="12.75"/>
  <cols>
    <col min="2" max="2" width="37.57421875" style="0" customWidth="1"/>
    <col min="3" max="3" width="18.57421875" style="0" customWidth="1"/>
  </cols>
  <sheetData>
    <row r="1" ht="19.5" customHeight="1" thickBot="1"/>
    <row r="2" spans="2:28" ht="12.75">
      <c r="B2" s="7" t="s">
        <v>524</v>
      </c>
      <c r="C2" s="8"/>
      <c r="D2" s="8"/>
      <c r="E2" s="8"/>
      <c r="F2" s="8"/>
      <c r="G2" s="8"/>
      <c r="H2" s="8"/>
      <c r="I2" s="8"/>
      <c r="J2" s="8"/>
      <c r="K2" s="8"/>
      <c r="L2" s="8"/>
      <c r="M2" s="9"/>
      <c r="N2" s="5"/>
      <c r="O2" s="5"/>
      <c r="Q2" s="5"/>
      <c r="R2" s="5"/>
      <c r="S2" s="5"/>
      <c r="T2" s="5"/>
      <c r="U2" s="5"/>
      <c r="V2" s="5"/>
      <c r="W2" s="5"/>
      <c r="X2" s="5"/>
      <c r="Y2" s="5"/>
      <c r="Z2" s="5"/>
      <c r="AA2" s="5"/>
      <c r="AB2" s="6"/>
    </row>
    <row r="3" spans="2:13" ht="12.75">
      <c r="B3" s="10"/>
      <c r="C3" s="2"/>
      <c r="D3" s="2"/>
      <c r="E3" s="2"/>
      <c r="F3" s="2"/>
      <c r="G3" s="2"/>
      <c r="H3" s="2"/>
      <c r="I3" s="2"/>
      <c r="J3" s="2"/>
      <c r="K3" s="2"/>
      <c r="L3" s="2"/>
      <c r="M3" s="11"/>
    </row>
    <row r="4" spans="2:13" ht="42.75" customHeight="1">
      <c r="B4" s="766" t="s">
        <v>525</v>
      </c>
      <c r="C4" s="793"/>
      <c r="D4" s="793"/>
      <c r="E4" s="793"/>
      <c r="F4" s="793"/>
      <c r="G4" s="793"/>
      <c r="H4" s="793"/>
      <c r="I4" s="793"/>
      <c r="J4" s="793"/>
      <c r="K4" s="793"/>
      <c r="L4" s="793"/>
      <c r="M4" s="794"/>
    </row>
    <row r="5" spans="2:13" ht="21" customHeight="1" thickBot="1">
      <c r="B5" s="13" t="s">
        <v>232</v>
      </c>
      <c r="C5" s="14" t="s">
        <v>256</v>
      </c>
      <c r="D5" s="14"/>
      <c r="E5" s="14"/>
      <c r="F5" s="14"/>
      <c r="G5" s="14"/>
      <c r="H5" s="14"/>
      <c r="I5" s="14"/>
      <c r="J5" s="14"/>
      <c r="K5" s="14"/>
      <c r="L5" s="14"/>
      <c r="M5" s="15"/>
    </row>
    <row r="6" spans="2:13" ht="21" customHeight="1">
      <c r="B6" s="17" t="s">
        <v>257</v>
      </c>
      <c r="C6" s="4"/>
      <c r="D6" s="4"/>
      <c r="E6" s="4"/>
      <c r="F6" s="4"/>
      <c r="G6" s="4"/>
      <c r="H6" s="4"/>
      <c r="I6" s="4"/>
      <c r="J6" s="4"/>
      <c r="K6" s="4"/>
      <c r="L6" s="4"/>
      <c r="M6" s="18"/>
    </row>
    <row r="7" spans="2:13" ht="21" customHeight="1">
      <c r="B7" s="17" t="s">
        <v>258</v>
      </c>
      <c r="C7" s="4"/>
      <c r="D7" s="4"/>
      <c r="E7" s="4"/>
      <c r="F7" s="4"/>
      <c r="G7" s="4"/>
      <c r="H7" s="4"/>
      <c r="I7" s="4"/>
      <c r="J7" s="4"/>
      <c r="K7" s="4"/>
      <c r="L7" s="4"/>
      <c r="M7" s="18"/>
    </row>
    <row r="8" spans="2:13" ht="26.25" customHeight="1">
      <c r="B8" s="19" t="s">
        <v>259</v>
      </c>
      <c r="C8" s="793" t="s">
        <v>115</v>
      </c>
      <c r="D8" s="795"/>
      <c r="E8" s="795"/>
      <c r="F8" s="795"/>
      <c r="G8" s="795"/>
      <c r="H8" s="795"/>
      <c r="I8" s="795"/>
      <c r="J8" s="795"/>
      <c r="K8" s="795"/>
      <c r="L8" s="795"/>
      <c r="M8" s="796"/>
    </row>
    <row r="9" spans="2:15" ht="18" customHeight="1">
      <c r="B9" s="10" t="s">
        <v>318</v>
      </c>
      <c r="C9" s="2" t="s">
        <v>114</v>
      </c>
      <c r="D9" s="2"/>
      <c r="E9" s="2"/>
      <c r="F9" s="2"/>
      <c r="G9" s="2"/>
      <c r="H9" s="2"/>
      <c r="I9" s="2"/>
      <c r="J9" s="2"/>
      <c r="K9" s="2"/>
      <c r="L9" s="2"/>
      <c r="M9" s="11"/>
      <c r="O9" s="1"/>
    </row>
    <row r="10" spans="2:13" ht="27" customHeight="1">
      <c r="B10" s="19" t="s">
        <v>319</v>
      </c>
      <c r="C10" s="793" t="s">
        <v>113</v>
      </c>
      <c r="D10" s="795"/>
      <c r="E10" s="795"/>
      <c r="F10" s="795"/>
      <c r="G10" s="795"/>
      <c r="H10" s="795"/>
      <c r="I10" s="795"/>
      <c r="J10" s="795"/>
      <c r="K10" s="795"/>
      <c r="L10" s="795"/>
      <c r="M10" s="796"/>
    </row>
    <row r="11" spans="2:13" ht="18" customHeight="1">
      <c r="B11" s="10" t="s">
        <v>320</v>
      </c>
      <c r="C11" s="2" t="s">
        <v>111</v>
      </c>
      <c r="D11" s="2"/>
      <c r="E11" s="2"/>
      <c r="F11" s="2"/>
      <c r="G11" s="2"/>
      <c r="H11" s="2"/>
      <c r="I11" s="2"/>
      <c r="J11" s="2"/>
      <c r="K11" s="2"/>
      <c r="L11" s="2"/>
      <c r="M11" s="11"/>
    </row>
    <row r="12" spans="2:13" ht="18" customHeight="1">
      <c r="B12" s="10" t="s">
        <v>321</v>
      </c>
      <c r="C12" s="2" t="s">
        <v>112</v>
      </c>
      <c r="D12" s="2"/>
      <c r="E12" s="2"/>
      <c r="F12" s="2"/>
      <c r="G12" s="2"/>
      <c r="H12" s="2"/>
      <c r="I12" s="2"/>
      <c r="J12" s="2"/>
      <c r="K12" s="2"/>
      <c r="L12" s="2"/>
      <c r="M12" s="11"/>
    </row>
    <row r="13" spans="2:13" ht="18" customHeight="1">
      <c r="B13" s="10" t="s">
        <v>322</v>
      </c>
      <c r="C13" s="2" t="s">
        <v>260</v>
      </c>
      <c r="D13" s="2"/>
      <c r="E13" s="2"/>
      <c r="F13" s="2"/>
      <c r="G13" s="2"/>
      <c r="H13" s="2"/>
      <c r="I13" s="2"/>
      <c r="J13" s="2"/>
      <c r="K13" s="2"/>
      <c r="L13" s="2"/>
      <c r="M13" s="11"/>
    </row>
    <row r="14" spans="2:13" ht="17.25" customHeight="1">
      <c r="B14" s="10"/>
      <c r="C14" s="2" t="s">
        <v>108</v>
      </c>
      <c r="D14" s="2"/>
      <c r="E14" s="2"/>
      <c r="F14" s="2"/>
      <c r="G14" s="2"/>
      <c r="H14" s="2"/>
      <c r="I14" s="2"/>
      <c r="J14" s="2"/>
      <c r="K14" s="2"/>
      <c r="L14" s="2"/>
      <c r="M14" s="11"/>
    </row>
    <row r="15" spans="2:13" ht="16.5" customHeight="1">
      <c r="B15" s="10" t="s">
        <v>323</v>
      </c>
      <c r="C15" s="2" t="s">
        <v>109</v>
      </c>
      <c r="D15" s="2"/>
      <c r="E15" s="2"/>
      <c r="F15" s="2"/>
      <c r="G15" s="2"/>
      <c r="H15" s="2"/>
      <c r="I15" s="2"/>
      <c r="J15" s="2"/>
      <c r="K15" s="2"/>
      <c r="L15" s="2"/>
      <c r="M15" s="11"/>
    </row>
    <row r="16" spans="2:13" ht="16.5" customHeight="1">
      <c r="B16" s="10" t="s">
        <v>324</v>
      </c>
      <c r="C16" s="2" t="s">
        <v>426</v>
      </c>
      <c r="D16" s="2"/>
      <c r="E16" s="2"/>
      <c r="F16" s="2"/>
      <c r="G16" s="2"/>
      <c r="H16" s="2"/>
      <c r="I16" s="2"/>
      <c r="J16" s="2"/>
      <c r="K16" s="2"/>
      <c r="L16" s="2"/>
      <c r="M16" s="11"/>
    </row>
    <row r="17" spans="2:13" ht="16.5" customHeight="1">
      <c r="B17" s="10" t="s">
        <v>325</v>
      </c>
      <c r="C17" s="2" t="s">
        <v>110</v>
      </c>
      <c r="D17" s="2"/>
      <c r="E17" s="2"/>
      <c r="F17" s="2"/>
      <c r="G17" s="2"/>
      <c r="H17" s="2"/>
      <c r="I17" s="2"/>
      <c r="J17" s="2"/>
      <c r="K17" s="2"/>
      <c r="L17" s="2"/>
      <c r="M17" s="11"/>
    </row>
    <row r="18" spans="2:13" ht="16.5" customHeight="1">
      <c r="B18" s="10" t="s">
        <v>326</v>
      </c>
      <c r="C18" s="2" t="s">
        <v>427</v>
      </c>
      <c r="D18" s="2"/>
      <c r="E18" s="2"/>
      <c r="F18" s="2"/>
      <c r="G18" s="2"/>
      <c r="H18" s="2"/>
      <c r="I18" s="2"/>
      <c r="J18" s="2"/>
      <c r="K18" s="2"/>
      <c r="L18" s="2"/>
      <c r="M18" s="11"/>
    </row>
    <row r="19" spans="2:13" ht="16.5" customHeight="1">
      <c r="B19" s="10" t="s">
        <v>423</v>
      </c>
      <c r="C19" s="2" t="s">
        <v>107</v>
      </c>
      <c r="D19" s="2"/>
      <c r="E19" s="2"/>
      <c r="F19" s="2"/>
      <c r="G19" s="2"/>
      <c r="H19" s="2"/>
      <c r="I19" s="2"/>
      <c r="J19" s="2"/>
      <c r="K19" s="2"/>
      <c r="L19" s="2"/>
      <c r="M19" s="11"/>
    </row>
    <row r="20" spans="2:13" ht="16.5" customHeight="1">
      <c r="B20" s="10" t="s">
        <v>365</v>
      </c>
      <c r="C20" s="2" t="s">
        <v>106</v>
      </c>
      <c r="D20" s="2"/>
      <c r="E20" s="2"/>
      <c r="F20" s="2"/>
      <c r="G20" s="2"/>
      <c r="H20" s="2"/>
      <c r="I20" s="2"/>
      <c r="J20" s="2"/>
      <c r="K20" s="2"/>
      <c r="L20" s="2"/>
      <c r="M20" s="11"/>
    </row>
    <row r="21" spans="2:13" ht="27.75" customHeight="1">
      <c r="B21" s="20" t="s">
        <v>261</v>
      </c>
      <c r="C21" s="793" t="s">
        <v>262</v>
      </c>
      <c r="D21" s="795"/>
      <c r="E21" s="795"/>
      <c r="F21" s="795"/>
      <c r="G21" s="795"/>
      <c r="H21" s="795"/>
      <c r="I21" s="795"/>
      <c r="J21" s="795"/>
      <c r="K21" s="795"/>
      <c r="L21" s="795"/>
      <c r="M21" s="796"/>
    </row>
    <row r="22" spans="2:13" ht="16.5" customHeight="1">
      <c r="B22" s="10" t="s">
        <v>666</v>
      </c>
      <c r="C22" s="2" t="s">
        <v>105</v>
      </c>
      <c r="D22" s="2"/>
      <c r="E22" s="2"/>
      <c r="F22" s="2"/>
      <c r="G22" s="2"/>
      <c r="H22" s="2"/>
      <c r="I22" s="2"/>
      <c r="J22" s="2"/>
      <c r="K22" s="2"/>
      <c r="L22" s="2"/>
      <c r="M22" s="11"/>
    </row>
    <row r="23" spans="2:13" ht="16.5" customHeight="1">
      <c r="B23" s="10" t="s">
        <v>667</v>
      </c>
      <c r="C23" s="2" t="s">
        <v>104</v>
      </c>
      <c r="D23" s="2"/>
      <c r="E23" s="2"/>
      <c r="F23" s="2"/>
      <c r="G23" s="2"/>
      <c r="H23" s="2"/>
      <c r="I23" s="2"/>
      <c r="J23" s="2"/>
      <c r="K23" s="2"/>
      <c r="L23" s="2"/>
      <c r="M23" s="11"/>
    </row>
    <row r="24" spans="2:13" ht="16.5" customHeight="1">
      <c r="B24" s="10" t="s">
        <v>102</v>
      </c>
      <c r="C24" s="2" t="s">
        <v>103</v>
      </c>
      <c r="D24" s="2"/>
      <c r="E24" s="2"/>
      <c r="F24" s="2"/>
      <c r="G24" s="2"/>
      <c r="H24" s="2"/>
      <c r="I24" s="2"/>
      <c r="J24" s="2"/>
      <c r="K24" s="2"/>
      <c r="L24" s="2"/>
      <c r="M24" s="11"/>
    </row>
    <row r="25" spans="2:13" ht="21" customHeight="1" thickBot="1">
      <c r="B25" s="12"/>
      <c r="C25" s="3"/>
      <c r="D25" s="3"/>
      <c r="E25" s="3"/>
      <c r="F25" s="3"/>
      <c r="G25" s="3"/>
      <c r="H25" s="3"/>
      <c r="I25" s="3"/>
      <c r="J25" s="3"/>
      <c r="K25" s="3"/>
      <c r="L25" s="3"/>
      <c r="M25" s="16"/>
    </row>
  </sheetData>
  <sheetProtection sheet="1" objects="1" scenarios="1"/>
  <mergeCells count="4">
    <mergeCell ref="B4:M4"/>
    <mergeCell ref="C8:M8"/>
    <mergeCell ref="C10:M10"/>
    <mergeCell ref="C21:M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1"/>
  <sheetViews>
    <sheetView workbookViewId="0" topLeftCell="A1">
      <selection activeCell="J5" sqref="J5"/>
    </sheetView>
  </sheetViews>
  <sheetFormatPr defaultColWidth="9.140625" defaultRowHeight="12.75"/>
  <cols>
    <col min="1" max="16384" width="9.140625" style="83" customWidth="1"/>
  </cols>
  <sheetData/>
  <sheetProtection sheet="1" objects="1" scenario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G131"/>
  <sheetViews>
    <sheetView zoomScale="75" zoomScaleNormal="75" workbookViewId="0" topLeftCell="A11">
      <selection activeCell="F45" sqref="F45"/>
    </sheetView>
  </sheetViews>
  <sheetFormatPr defaultColWidth="9.140625" defaultRowHeight="12.75"/>
  <cols>
    <col min="1" max="1" width="7.28125" style="26" customWidth="1"/>
    <col min="2" max="2" width="6.421875" style="26" customWidth="1"/>
    <col min="3" max="3" width="62.57421875" style="26" customWidth="1"/>
    <col min="4" max="4" width="9.140625" style="26" customWidth="1"/>
    <col min="5" max="5" width="4.57421875" style="26" customWidth="1"/>
    <col min="6" max="6" width="10.140625" style="26" bestFit="1" customWidth="1"/>
    <col min="7" max="7" width="4.57421875" style="26" customWidth="1"/>
    <col min="8" max="16384" width="9.140625" style="26" customWidth="1"/>
  </cols>
  <sheetData>
    <row r="1" ht="15.75">
      <c r="A1" s="25" t="s">
        <v>353</v>
      </c>
    </row>
    <row r="2" spans="1:5" ht="18">
      <c r="A2" s="195" t="s">
        <v>509</v>
      </c>
      <c r="D2" s="116"/>
      <c r="E2" s="116"/>
    </row>
    <row r="3" spans="1:5" ht="18">
      <c r="A3" s="195"/>
      <c r="D3" s="116"/>
      <c r="E3" s="116"/>
    </row>
    <row r="4" spans="3:5" ht="13.5" thickBot="1">
      <c r="C4" s="196" t="s">
        <v>280</v>
      </c>
      <c r="D4" s="116"/>
      <c r="E4" s="116"/>
    </row>
    <row r="5" spans="3:5" ht="15">
      <c r="C5" s="197" t="s">
        <v>233</v>
      </c>
      <c r="D5" s="198"/>
      <c r="E5" s="116"/>
    </row>
    <row r="6" spans="3:5" ht="13.5" thickBot="1">
      <c r="C6" s="199" t="s">
        <v>272</v>
      </c>
      <c r="D6" s="32"/>
      <c r="E6" s="116"/>
    </row>
    <row r="7" spans="3:5" ht="13.5" thickBot="1">
      <c r="C7" s="116"/>
      <c r="D7" s="158"/>
      <c r="E7" s="116"/>
    </row>
    <row r="8" spans="2:7" ht="12.75">
      <c r="B8" s="98"/>
      <c r="C8" s="381" t="s">
        <v>131</v>
      </c>
      <c r="D8" s="77"/>
      <c r="E8" s="77"/>
      <c r="F8" s="77"/>
      <c r="G8" s="78"/>
    </row>
    <row r="9" spans="2:7" ht="12.75">
      <c r="B9" s="101"/>
      <c r="C9" s="362" t="s">
        <v>672</v>
      </c>
      <c r="D9" s="161"/>
      <c r="E9" s="161"/>
      <c r="F9" s="161"/>
      <c r="G9" s="103"/>
    </row>
    <row r="10" spans="2:7" ht="37.5" customHeight="1">
      <c r="B10" s="101"/>
      <c r="C10" s="200"/>
      <c r="D10" s="161"/>
      <c r="E10" s="161"/>
      <c r="F10" s="161"/>
      <c r="G10" s="103"/>
    </row>
    <row r="11" spans="2:7" ht="17.25" customHeight="1">
      <c r="B11" s="101"/>
      <c r="C11" s="201" t="s">
        <v>505</v>
      </c>
      <c r="D11" s="164"/>
      <c r="E11" s="161"/>
      <c r="F11" s="161"/>
      <c r="G11" s="103"/>
    </row>
    <row r="12" spans="2:7" ht="36.75" customHeight="1">
      <c r="B12" s="101"/>
      <c r="C12" s="200"/>
      <c r="D12" s="164"/>
      <c r="E12" s="161"/>
      <c r="F12" s="161"/>
      <c r="G12" s="103"/>
    </row>
    <row r="13" spans="2:7" ht="12.75">
      <c r="B13" s="101"/>
      <c r="C13" s="201" t="s">
        <v>507</v>
      </c>
      <c r="D13" s="161"/>
      <c r="E13" s="161"/>
      <c r="F13" s="161"/>
      <c r="G13" s="103"/>
    </row>
    <row r="14" spans="2:7" ht="12.75">
      <c r="B14" s="101"/>
      <c r="C14" s="200"/>
      <c r="D14" s="161"/>
      <c r="E14" s="161"/>
      <c r="F14" s="161"/>
      <c r="G14" s="103"/>
    </row>
    <row r="15" spans="2:7" ht="12.75">
      <c r="B15" s="101"/>
      <c r="C15" s="201" t="s">
        <v>506</v>
      </c>
      <c r="D15" s="161"/>
      <c r="E15" s="161"/>
      <c r="F15" s="161"/>
      <c r="G15" s="103"/>
    </row>
    <row r="16" spans="2:7" ht="12.75">
      <c r="B16" s="101"/>
      <c r="C16" s="386"/>
      <c r="D16" s="161"/>
      <c r="E16" s="161"/>
      <c r="F16" s="161"/>
      <c r="G16" s="103"/>
    </row>
    <row r="17" spans="2:7" ht="12.75">
      <c r="B17" s="101"/>
      <c r="C17" s="201" t="s">
        <v>504</v>
      </c>
      <c r="D17" s="161"/>
      <c r="E17" s="161"/>
      <c r="F17" s="161"/>
      <c r="G17" s="103"/>
    </row>
    <row r="18" spans="2:7" ht="12.75">
      <c r="B18" s="101"/>
      <c r="C18" s="200"/>
      <c r="D18" s="161"/>
      <c r="E18" s="161"/>
      <c r="F18" s="161"/>
      <c r="G18" s="103"/>
    </row>
    <row r="19" spans="2:7" ht="12.75">
      <c r="B19" s="101"/>
      <c r="C19" s="201" t="s">
        <v>271</v>
      </c>
      <c r="D19" s="161"/>
      <c r="E19" s="161"/>
      <c r="F19" s="161"/>
      <c r="G19" s="103"/>
    </row>
    <row r="20" spans="2:7" ht="12.75">
      <c r="B20" s="101"/>
      <c r="C20" s="200"/>
      <c r="D20" s="161"/>
      <c r="E20" s="161"/>
      <c r="F20" s="161"/>
      <c r="G20" s="103"/>
    </row>
    <row r="21" spans="2:7" ht="12.75">
      <c r="B21" s="101"/>
      <c r="C21" s="201" t="s">
        <v>446</v>
      </c>
      <c r="D21" s="161"/>
      <c r="E21" s="161"/>
      <c r="F21" s="161"/>
      <c r="G21" s="103"/>
    </row>
    <row r="22" spans="2:7" ht="12.75">
      <c r="B22" s="101"/>
      <c r="C22" s="200"/>
      <c r="D22" s="161"/>
      <c r="E22" s="161"/>
      <c r="F22" s="161"/>
      <c r="G22" s="103"/>
    </row>
    <row r="23" spans="2:7" ht="12.75">
      <c r="B23" s="101"/>
      <c r="C23" s="201" t="s">
        <v>263</v>
      </c>
      <c r="D23" s="161"/>
      <c r="E23" s="161"/>
      <c r="F23" s="161"/>
      <c r="G23" s="103"/>
    </row>
    <row r="24" spans="2:7" ht="12.75">
      <c r="B24" s="101"/>
      <c r="C24" s="200"/>
      <c r="D24" s="161"/>
      <c r="E24" s="161"/>
      <c r="F24" s="161"/>
      <c r="G24" s="103"/>
    </row>
    <row r="25" spans="2:7" s="205" customFormat="1" ht="27" customHeight="1">
      <c r="B25" s="202"/>
      <c r="C25" s="201" t="s">
        <v>673</v>
      </c>
      <c r="D25" s="203"/>
      <c r="E25" s="203"/>
      <c r="F25" s="203"/>
      <c r="G25" s="204"/>
    </row>
    <row r="26" spans="2:7" s="205" customFormat="1" ht="45" customHeight="1">
      <c r="B26" s="202"/>
      <c r="C26" s="200"/>
      <c r="D26" s="203"/>
      <c r="E26" s="203"/>
      <c r="F26" s="203"/>
      <c r="G26" s="204"/>
    </row>
    <row r="27" spans="2:7" ht="15.75" customHeight="1">
      <c r="B27" s="101"/>
      <c r="C27" s="201" t="s">
        <v>674</v>
      </c>
      <c r="D27" s="161"/>
      <c r="E27" s="161"/>
      <c r="F27" s="161"/>
      <c r="G27" s="103"/>
    </row>
    <row r="28" spans="2:7" ht="48.75" customHeight="1">
      <c r="B28" s="101"/>
      <c r="C28" s="200"/>
      <c r="D28" s="161"/>
      <c r="E28" s="161"/>
      <c r="F28" s="161"/>
      <c r="G28" s="103"/>
    </row>
    <row r="29" spans="2:7" ht="12.75">
      <c r="B29" s="101"/>
      <c r="C29" s="161" t="s">
        <v>675</v>
      </c>
      <c r="D29" s="161"/>
      <c r="E29" s="161"/>
      <c r="F29" s="161"/>
      <c r="G29" s="103"/>
    </row>
    <row r="30" spans="2:7" ht="12.75">
      <c r="B30" s="101"/>
      <c r="C30" s="161" t="s">
        <v>513</v>
      </c>
      <c r="D30" s="161"/>
      <c r="E30" s="161"/>
      <c r="F30" s="161" t="s">
        <v>523</v>
      </c>
      <c r="G30" s="103"/>
    </row>
    <row r="31" spans="2:7" ht="12.75">
      <c r="B31" s="101"/>
      <c r="C31" s="206" t="s">
        <v>512</v>
      </c>
      <c r="D31" s="161"/>
      <c r="E31" s="161"/>
      <c r="F31" s="390"/>
      <c r="G31" s="103"/>
    </row>
    <row r="32" spans="2:7" ht="12.75">
      <c r="B32" s="101"/>
      <c r="C32" s="206" t="s">
        <v>518</v>
      </c>
      <c r="D32" s="161"/>
      <c r="E32" s="161"/>
      <c r="F32" s="390"/>
      <c r="G32" s="103"/>
    </row>
    <row r="33" spans="2:7" ht="12.75">
      <c r="B33" s="101"/>
      <c r="C33" s="206" t="s">
        <v>514</v>
      </c>
      <c r="D33" s="161"/>
      <c r="E33" s="161"/>
      <c r="F33" s="390"/>
      <c r="G33" s="103"/>
    </row>
    <row r="34" spans="2:7" ht="25.5">
      <c r="B34" s="101"/>
      <c r="C34" s="207" t="s">
        <v>522</v>
      </c>
      <c r="D34" s="161"/>
      <c r="E34" s="161"/>
      <c r="F34" s="390"/>
      <c r="G34" s="103"/>
    </row>
    <row r="35" spans="2:7" ht="12.75">
      <c r="B35" s="101"/>
      <c r="C35" s="206" t="s">
        <v>515</v>
      </c>
      <c r="D35" s="161"/>
      <c r="E35" s="161"/>
      <c r="F35" s="390"/>
      <c r="G35" s="103"/>
    </row>
    <row r="36" spans="2:7" ht="12.75">
      <c r="B36" s="101"/>
      <c r="C36" s="206" t="s">
        <v>516</v>
      </c>
      <c r="D36" s="161"/>
      <c r="E36" s="161"/>
      <c r="F36" s="390"/>
      <c r="G36" s="103"/>
    </row>
    <row r="37" spans="2:7" ht="12.75">
      <c r="B37" s="101"/>
      <c r="C37" s="206" t="s">
        <v>517</v>
      </c>
      <c r="D37" s="161"/>
      <c r="E37" s="161"/>
      <c r="F37" s="390"/>
      <c r="G37" s="103"/>
    </row>
    <row r="38" spans="2:7" ht="12.75">
      <c r="B38" s="101"/>
      <c r="C38" s="206" t="s">
        <v>228</v>
      </c>
      <c r="D38" s="161"/>
      <c r="E38" s="161"/>
      <c r="F38" s="390"/>
      <c r="G38" s="103"/>
    </row>
    <row r="39" spans="2:7" ht="25.5">
      <c r="B39" s="101"/>
      <c r="C39" s="208" t="s">
        <v>520</v>
      </c>
      <c r="D39" s="161"/>
      <c r="E39" s="161"/>
      <c r="F39" s="390"/>
      <c r="G39" s="103"/>
    </row>
    <row r="40" spans="2:7" ht="12.75">
      <c r="B40" s="101"/>
      <c r="C40" s="206" t="s">
        <v>519</v>
      </c>
      <c r="D40" s="161"/>
      <c r="E40" s="161"/>
      <c r="F40" s="390"/>
      <c r="G40" s="103"/>
    </row>
    <row r="41" spans="2:7" ht="12.75">
      <c r="B41" s="101"/>
      <c r="C41" s="206" t="s">
        <v>521</v>
      </c>
      <c r="D41" s="161"/>
      <c r="E41" s="161"/>
      <c r="F41" s="390"/>
      <c r="G41" s="103"/>
    </row>
    <row r="42" spans="2:7" ht="12.75">
      <c r="B42" s="101"/>
      <c r="C42" s="161" t="s">
        <v>677</v>
      </c>
      <c r="D42" s="161"/>
      <c r="E42" s="161"/>
      <c r="F42" s="161"/>
      <c r="G42" s="103"/>
    </row>
    <row r="43" spans="2:7" ht="12.75">
      <c r="B43" s="101"/>
      <c r="C43" s="209" t="s">
        <v>508</v>
      </c>
      <c r="D43" s="161"/>
      <c r="E43" s="161"/>
      <c r="F43" s="388"/>
      <c r="G43" s="103"/>
    </row>
    <row r="44" spans="2:7" ht="12.75">
      <c r="B44" s="101"/>
      <c r="C44" s="211" t="s">
        <v>333</v>
      </c>
      <c r="D44" s="161"/>
      <c r="E44" s="161"/>
      <c r="F44" s="389" t="s">
        <v>293</v>
      </c>
      <c r="G44" s="103"/>
    </row>
    <row r="45" spans="2:7" ht="12.75">
      <c r="B45" s="101"/>
      <c r="C45" s="211" t="s">
        <v>668</v>
      </c>
      <c r="D45" s="161"/>
      <c r="E45" s="161"/>
      <c r="F45" s="212"/>
      <c r="G45" s="103"/>
    </row>
    <row r="46" spans="2:7" ht="12.75">
      <c r="B46" s="101"/>
      <c r="C46" s="211" t="s">
        <v>669</v>
      </c>
      <c r="D46" s="161"/>
      <c r="E46" s="161"/>
      <c r="F46" s="210"/>
      <c r="G46" s="103"/>
    </row>
    <row r="47" spans="2:7" ht="12.75">
      <c r="B47" s="101"/>
      <c r="C47" s="132"/>
      <c r="D47" s="161"/>
      <c r="E47" s="161"/>
      <c r="F47" s="161"/>
      <c r="G47" s="103"/>
    </row>
    <row r="48" spans="2:7" ht="12.75">
      <c r="B48" s="101"/>
      <c r="C48" s="201" t="s">
        <v>676</v>
      </c>
      <c r="D48" s="161"/>
      <c r="E48" s="161"/>
      <c r="F48" s="161"/>
      <c r="G48" s="103"/>
    </row>
    <row r="49" spans="2:7" ht="12.75">
      <c r="B49" s="101"/>
      <c r="C49" s="585" t="s">
        <v>264</v>
      </c>
      <c r="D49" s="94" t="s">
        <v>229</v>
      </c>
      <c r="E49" s="161"/>
      <c r="F49" s="210"/>
      <c r="G49" s="103"/>
    </row>
    <row r="50" spans="2:7" ht="12.75">
      <c r="B50" s="101"/>
      <c r="C50" s="585" t="s">
        <v>472</v>
      </c>
      <c r="D50" s="94" t="s">
        <v>229</v>
      </c>
      <c r="E50" s="161"/>
      <c r="F50" s="210"/>
      <c r="G50" s="103"/>
    </row>
    <row r="51" spans="2:7" ht="12.75">
      <c r="B51" s="101"/>
      <c r="C51" s="585" t="s">
        <v>727</v>
      </c>
      <c r="D51" s="94" t="s">
        <v>229</v>
      </c>
      <c r="E51" s="161"/>
      <c r="F51" s="210"/>
      <c r="G51" s="103"/>
    </row>
    <row r="52" spans="2:7" ht="14.25" customHeight="1">
      <c r="B52" s="101"/>
      <c r="C52" s="586" t="s">
        <v>132</v>
      </c>
      <c r="D52" s="221"/>
      <c r="E52" s="161"/>
      <c r="F52" s="213"/>
      <c r="G52" s="103"/>
    </row>
    <row r="53" spans="2:7" ht="12.75">
      <c r="B53" s="101"/>
      <c r="C53" s="585" t="s">
        <v>469</v>
      </c>
      <c r="D53" s="94" t="s">
        <v>229</v>
      </c>
      <c r="E53" s="161"/>
      <c r="F53" s="210"/>
      <c r="G53" s="103"/>
    </row>
    <row r="54" spans="2:7" ht="12.75">
      <c r="B54" s="101"/>
      <c r="C54" s="587" t="s">
        <v>473</v>
      </c>
      <c r="D54" s="94" t="s">
        <v>229</v>
      </c>
      <c r="E54" s="161"/>
      <c r="F54" s="210"/>
      <c r="G54" s="103"/>
    </row>
    <row r="55" spans="2:7" ht="12.75">
      <c r="B55" s="101"/>
      <c r="C55" s="585" t="s">
        <v>470</v>
      </c>
      <c r="D55" s="94" t="s">
        <v>229</v>
      </c>
      <c r="E55" s="161"/>
      <c r="F55" s="210"/>
      <c r="G55" s="103"/>
    </row>
    <row r="56" spans="2:7" ht="12.75">
      <c r="B56" s="101"/>
      <c r="C56" s="587" t="s">
        <v>471</v>
      </c>
      <c r="D56" s="94" t="s">
        <v>229</v>
      </c>
      <c r="E56" s="161"/>
      <c r="F56" s="210"/>
      <c r="G56" s="103"/>
    </row>
    <row r="57" spans="2:7" ht="12.75">
      <c r="B57" s="101"/>
      <c r="C57" s="585" t="s">
        <v>474</v>
      </c>
      <c r="D57" s="94" t="s">
        <v>229</v>
      </c>
      <c r="E57" s="161"/>
      <c r="F57" s="220">
        <f>F53+F54+F55+F56</f>
        <v>0</v>
      </c>
      <c r="G57" s="103"/>
    </row>
    <row r="58" spans="2:7" ht="12.75">
      <c r="B58" s="101"/>
      <c r="C58" s="161"/>
      <c r="D58" s="161"/>
      <c r="E58" s="161"/>
      <c r="F58" s="161"/>
      <c r="G58" s="103"/>
    </row>
    <row r="59" spans="2:7" ht="13.5" thickBot="1">
      <c r="B59" s="110"/>
      <c r="C59" s="111"/>
      <c r="D59" s="214"/>
      <c r="E59" s="111"/>
      <c r="F59" s="111"/>
      <c r="G59" s="112"/>
    </row>
    <row r="60" spans="3:5" ht="12.75">
      <c r="C60" s="116"/>
      <c r="D60" s="215"/>
      <c r="E60" s="116"/>
    </row>
    <row r="61" spans="3:5" ht="12.75">
      <c r="C61" s="116"/>
      <c r="D61" s="97"/>
      <c r="E61" s="116"/>
    </row>
    <row r="129" ht="12.75">
      <c r="F129" s="26" t="s">
        <v>293</v>
      </c>
    </row>
    <row r="130" ht="12.75">
      <c r="F130" s="26" t="s">
        <v>294</v>
      </c>
    </row>
    <row r="131" ht="12.75">
      <c r="F131" s="26" t="s">
        <v>295</v>
      </c>
    </row>
  </sheetData>
  <sheetProtection sheet="1" objects="1" scenarios="1"/>
  <dataValidations count="1">
    <dataValidation type="list" allowBlank="1" showInputMessage="1" showErrorMessage="1" prompt="Select One" sqref="F44">
      <formula1>$F$129:$F$131</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I96"/>
  <sheetViews>
    <sheetView zoomScale="75" zoomScaleNormal="75" workbookViewId="0" topLeftCell="A78">
      <selection activeCell="F92" sqref="F92"/>
    </sheetView>
  </sheetViews>
  <sheetFormatPr defaultColWidth="9.140625" defaultRowHeight="12.75"/>
  <cols>
    <col min="1" max="1" width="10.421875" style="26" customWidth="1"/>
    <col min="2" max="2" width="9.8515625" style="26" customWidth="1"/>
    <col min="3" max="3" width="28.7109375" style="26" customWidth="1"/>
    <col min="4" max="4" width="24.8515625" style="26" customWidth="1"/>
    <col min="5" max="5" width="17.421875" style="26" customWidth="1"/>
    <col min="6" max="6" width="13.8515625" style="26" customWidth="1"/>
    <col min="7" max="16384" width="9.140625" style="26" customWidth="1"/>
  </cols>
  <sheetData>
    <row r="1" ht="15.75">
      <c r="A1" s="25" t="s">
        <v>558</v>
      </c>
    </row>
    <row r="2" spans="1:7" ht="27.75" customHeight="1">
      <c r="A2" s="414" t="s">
        <v>370</v>
      </c>
      <c r="B2" s="27"/>
      <c r="C2" s="27"/>
      <c r="D2" s="27"/>
      <c r="F2" s="28"/>
      <c r="G2" s="29"/>
    </row>
    <row r="3" spans="1:7" ht="19.5" customHeight="1">
      <c r="A3" s="30"/>
      <c r="B3" s="31"/>
      <c r="C3" s="27"/>
      <c r="D3" s="27"/>
      <c r="F3" s="28"/>
      <c r="G3" s="29"/>
    </row>
    <row r="4" spans="1:7" ht="18" customHeight="1" thickBot="1">
      <c r="A4" s="28"/>
      <c r="B4" s="813" t="s">
        <v>501</v>
      </c>
      <c r="C4" s="813"/>
      <c r="D4" s="27"/>
      <c r="F4" s="28"/>
      <c r="G4" s="29"/>
    </row>
    <row r="5" spans="1:7" ht="18" customHeight="1">
      <c r="A5" s="28"/>
      <c r="B5" s="816" t="s">
        <v>273</v>
      </c>
      <c r="C5" s="817"/>
      <c r="D5" s="817"/>
      <c r="E5" s="415"/>
      <c r="F5" s="28"/>
      <c r="G5" s="29"/>
    </row>
    <row r="6" spans="1:7" ht="18" customHeight="1">
      <c r="A6" s="28"/>
      <c r="B6" s="818" t="s">
        <v>234</v>
      </c>
      <c r="C6" s="822"/>
      <c r="D6" s="822"/>
      <c r="E6" s="416"/>
      <c r="F6" s="28"/>
      <c r="G6" s="29"/>
    </row>
    <row r="7" spans="1:7" ht="18" customHeight="1">
      <c r="A7" s="28"/>
      <c r="B7" s="818" t="s">
        <v>500</v>
      </c>
      <c r="C7" s="819"/>
      <c r="D7" s="819"/>
      <c r="E7" s="417"/>
      <c r="F7" s="28"/>
      <c r="G7" s="29"/>
    </row>
    <row r="8" spans="1:7" ht="18.75" thickBot="1">
      <c r="A8" s="28"/>
      <c r="B8" s="820" t="s">
        <v>477</v>
      </c>
      <c r="C8" s="821"/>
      <c r="D8" s="821"/>
      <c r="E8" s="32"/>
      <c r="F8" s="33"/>
      <c r="G8" s="29"/>
    </row>
    <row r="9" spans="1:7" ht="12.75">
      <c r="A9" s="29"/>
      <c r="B9" s="34"/>
      <c r="C9" s="34"/>
      <c r="D9" s="35"/>
      <c r="E9" s="36"/>
      <c r="F9" s="29"/>
      <c r="G9" s="29"/>
    </row>
    <row r="10" spans="1:6" ht="13.5" thickBot="1">
      <c r="A10" s="29"/>
      <c r="B10" s="37"/>
      <c r="C10" s="38"/>
      <c r="D10" s="38"/>
      <c r="E10" s="37"/>
      <c r="F10" s="29"/>
    </row>
    <row r="11" spans="2:6" ht="12.75">
      <c r="B11" s="84" t="s">
        <v>447</v>
      </c>
      <c r="C11" s="85"/>
      <c r="D11" s="85"/>
      <c r="E11" s="86"/>
      <c r="F11" s="39"/>
    </row>
    <row r="12" spans="1:5" ht="15.75">
      <c r="A12" s="29"/>
      <c r="B12" s="87" t="s">
        <v>428</v>
      </c>
      <c r="C12" s="88"/>
      <c r="D12" s="89" t="s">
        <v>448</v>
      </c>
      <c r="E12" s="222">
        <v>100.1</v>
      </c>
    </row>
    <row r="13" spans="1:5" ht="15.75">
      <c r="A13" s="29"/>
      <c r="B13" s="87" t="s">
        <v>429</v>
      </c>
      <c r="C13" s="88"/>
      <c r="D13" s="90" t="s">
        <v>448</v>
      </c>
      <c r="E13" s="222">
        <v>84.3</v>
      </c>
    </row>
    <row r="14" spans="1:5" ht="12.75">
      <c r="A14" s="29"/>
      <c r="B14" s="87" t="s">
        <v>449</v>
      </c>
      <c r="C14" s="88"/>
      <c r="D14" s="90" t="s">
        <v>448</v>
      </c>
      <c r="E14" s="222">
        <v>56.1</v>
      </c>
    </row>
    <row r="15" spans="1:5" ht="12.75">
      <c r="A15" s="29"/>
      <c r="B15" s="87" t="s">
        <v>450</v>
      </c>
      <c r="C15" s="88"/>
      <c r="D15" s="90" t="s">
        <v>448</v>
      </c>
      <c r="E15" s="222">
        <v>40.3</v>
      </c>
    </row>
    <row r="16" spans="1:5" ht="16.5" thickBot="1">
      <c r="A16" s="29"/>
      <c r="B16" s="91" t="s">
        <v>430</v>
      </c>
      <c r="C16" s="92"/>
      <c r="D16" s="93" t="s">
        <v>448</v>
      </c>
      <c r="E16" s="223">
        <v>44</v>
      </c>
    </row>
    <row r="17" spans="1:5" ht="12.75">
      <c r="A17" s="29"/>
      <c r="B17" s="37"/>
      <c r="C17" s="38"/>
      <c r="D17" s="38"/>
      <c r="E17" s="37"/>
    </row>
    <row r="18" spans="1:7" ht="13.5" thickBot="1">
      <c r="A18" s="40"/>
      <c r="B18" s="41"/>
      <c r="C18" s="42"/>
      <c r="D18" s="42"/>
      <c r="E18" s="41"/>
      <c r="F18" s="42"/>
      <c r="G18" s="40"/>
    </row>
    <row r="19" spans="1:6" ht="13.5" thickBot="1">
      <c r="A19" s="43" t="s">
        <v>678</v>
      </c>
      <c r="B19" s="44"/>
      <c r="C19" s="44"/>
      <c r="D19" s="44"/>
      <c r="E19" s="45"/>
      <c r="F19" s="29"/>
    </row>
    <row r="20" spans="1:7" ht="13.5" thickBot="1">
      <c r="A20" s="46"/>
      <c r="B20" s="29"/>
      <c r="C20" s="29"/>
      <c r="D20" s="29"/>
      <c r="E20" s="36"/>
      <c r="F20" s="29"/>
      <c r="G20" s="29"/>
    </row>
    <row r="21" spans="1:6" ht="13.5" thickBot="1">
      <c r="A21" s="29"/>
      <c r="B21" s="47" t="s">
        <v>708</v>
      </c>
      <c r="C21" s="48"/>
      <c r="D21" s="49"/>
      <c r="E21" s="50"/>
      <c r="F21" s="29"/>
    </row>
    <row r="22" spans="1:5" ht="12.75">
      <c r="A22" s="29"/>
      <c r="B22" s="51" t="s">
        <v>451</v>
      </c>
      <c r="C22" s="52"/>
      <c r="D22" s="53" t="s">
        <v>229</v>
      </c>
      <c r="E22" s="224"/>
    </row>
    <row r="23" spans="1:6" ht="12.75">
      <c r="A23" s="29"/>
      <c r="B23" s="54" t="s">
        <v>452</v>
      </c>
      <c r="C23" s="55"/>
      <c r="D23" s="53" t="s">
        <v>453</v>
      </c>
      <c r="E23" s="225"/>
      <c r="F23" s="29"/>
    </row>
    <row r="24" spans="1:6" ht="12.75">
      <c r="A24" s="29"/>
      <c r="B24" s="54" t="s">
        <v>454</v>
      </c>
      <c r="C24" s="55"/>
      <c r="D24" s="53" t="s">
        <v>453</v>
      </c>
      <c r="E24" s="226"/>
      <c r="F24" s="29"/>
    </row>
    <row r="25" spans="1:6" ht="12.75">
      <c r="A25" s="29"/>
      <c r="B25" s="54" t="s">
        <v>455</v>
      </c>
      <c r="C25" s="55"/>
      <c r="D25" s="53" t="s">
        <v>229</v>
      </c>
      <c r="E25" s="227">
        <f>E22*E23/100</f>
        <v>0</v>
      </c>
      <c r="F25" s="29"/>
    </row>
    <row r="26" spans="1:6" ht="13.5" thickBot="1">
      <c r="A26" s="29"/>
      <c r="B26" s="56" t="s">
        <v>456</v>
      </c>
      <c r="C26" s="57"/>
      <c r="D26" s="58" t="s">
        <v>229</v>
      </c>
      <c r="E26" s="228">
        <f>E22*E24/100</f>
        <v>0</v>
      </c>
      <c r="F26" s="29"/>
    </row>
    <row r="27" spans="1:7" ht="13.5" thickBot="1">
      <c r="A27" s="29"/>
      <c r="B27" s="29"/>
      <c r="C27" s="29"/>
      <c r="D27" s="29"/>
      <c r="E27" s="59"/>
      <c r="F27" s="29"/>
      <c r="G27" s="29"/>
    </row>
    <row r="28" spans="1:6" ht="13.5" thickBot="1">
      <c r="A28" s="29"/>
      <c r="B28" s="47" t="s">
        <v>709</v>
      </c>
      <c r="C28" s="48"/>
      <c r="D28" s="49"/>
      <c r="E28" s="60"/>
      <c r="F28" s="29"/>
    </row>
    <row r="29" spans="1:6" ht="12.75">
      <c r="A29" s="29"/>
      <c r="B29" s="51" t="s">
        <v>451</v>
      </c>
      <c r="C29" s="52"/>
      <c r="D29" s="53" t="s">
        <v>229</v>
      </c>
      <c r="E29" s="229"/>
      <c r="F29" s="29"/>
    </row>
    <row r="30" spans="1:6" ht="12.75">
      <c r="A30" s="40"/>
      <c r="B30" s="54" t="s">
        <v>452</v>
      </c>
      <c r="C30" s="55"/>
      <c r="D30" s="53" t="s">
        <v>453</v>
      </c>
      <c r="E30" s="230"/>
      <c r="F30" s="40"/>
    </row>
    <row r="31" spans="1:6" ht="12.75">
      <c r="A31" s="29"/>
      <c r="B31" s="54" t="s">
        <v>454</v>
      </c>
      <c r="C31" s="55"/>
      <c r="D31" s="53" t="s">
        <v>453</v>
      </c>
      <c r="E31" s="231"/>
      <c r="F31" s="29"/>
    </row>
    <row r="32" spans="1:6" ht="12.75">
      <c r="A32" s="29"/>
      <c r="B32" s="54" t="s">
        <v>455</v>
      </c>
      <c r="C32" s="55"/>
      <c r="D32" s="53" t="s">
        <v>229</v>
      </c>
      <c r="E32" s="227">
        <f>E29*E30/100</f>
        <v>0</v>
      </c>
      <c r="F32" s="29"/>
    </row>
    <row r="33" spans="1:6" ht="13.5" thickBot="1">
      <c r="A33" s="29"/>
      <c r="B33" s="56" t="s">
        <v>456</v>
      </c>
      <c r="C33" s="57"/>
      <c r="D33" s="58" t="s">
        <v>229</v>
      </c>
      <c r="E33" s="228">
        <f>E29*E31/100</f>
        <v>0</v>
      </c>
      <c r="F33" s="29"/>
    </row>
    <row r="34" spans="1:7" ht="12.75">
      <c r="A34" s="40"/>
      <c r="B34" s="41"/>
      <c r="C34" s="42"/>
      <c r="D34" s="42"/>
      <c r="E34" s="41"/>
      <c r="F34" s="61"/>
      <c r="G34" s="40"/>
    </row>
    <row r="35" spans="1:7" ht="12.75">
      <c r="A35" s="40"/>
      <c r="C35" s="62" t="s">
        <v>457</v>
      </c>
      <c r="D35" s="42"/>
      <c r="E35" s="41"/>
      <c r="F35" s="61"/>
      <c r="G35" s="40"/>
    </row>
    <row r="36" spans="1:7" ht="13.5" thickBot="1">
      <c r="A36" s="29"/>
      <c r="B36" s="29"/>
      <c r="C36" s="29"/>
      <c r="D36" s="29"/>
      <c r="E36" s="36"/>
      <c r="F36" s="29"/>
      <c r="G36" s="29"/>
    </row>
    <row r="37" spans="1:6" ht="13.5" thickBot="1">
      <c r="A37" s="29"/>
      <c r="B37" s="47" t="s">
        <v>710</v>
      </c>
      <c r="C37" s="48"/>
      <c r="D37" s="49"/>
      <c r="E37" s="50"/>
      <c r="F37" s="29"/>
    </row>
    <row r="38" spans="1:5" ht="12.75">
      <c r="A38" s="29"/>
      <c r="B38" s="51" t="s">
        <v>458</v>
      </c>
      <c r="C38" s="52"/>
      <c r="D38" s="53" t="s">
        <v>229</v>
      </c>
      <c r="E38" s="232">
        <f>E22+E29</f>
        <v>0</v>
      </c>
    </row>
    <row r="39" spans="1:6" ht="12.75">
      <c r="A39" s="40"/>
      <c r="B39" s="54" t="s">
        <v>459</v>
      </c>
      <c r="C39" s="55"/>
      <c r="D39" s="53" t="s">
        <v>453</v>
      </c>
      <c r="E39" s="233">
        <f>IF(E38=0,0,E41/E38*100)</f>
        <v>0</v>
      </c>
      <c r="F39" s="40"/>
    </row>
    <row r="40" spans="1:6" ht="12.75">
      <c r="A40" s="29"/>
      <c r="B40" s="54" t="s">
        <v>460</v>
      </c>
      <c r="C40" s="55"/>
      <c r="D40" s="53" t="s">
        <v>453</v>
      </c>
      <c r="E40" s="233">
        <f>IF(E38=0,0,E42/E38*100)</f>
        <v>0</v>
      </c>
      <c r="F40" s="29"/>
    </row>
    <row r="41" spans="1:6" ht="12.75">
      <c r="A41" s="29"/>
      <c r="B41" s="54" t="s">
        <v>461</v>
      </c>
      <c r="C41" s="55"/>
      <c r="D41" s="53" t="s">
        <v>229</v>
      </c>
      <c r="E41" s="234">
        <f>E25+E32</f>
        <v>0</v>
      </c>
      <c r="F41" s="29"/>
    </row>
    <row r="42" spans="1:6" ht="13.5" thickBot="1">
      <c r="A42" s="29"/>
      <c r="B42" s="56" t="s">
        <v>462</v>
      </c>
      <c r="C42" s="57"/>
      <c r="D42" s="58" t="s">
        <v>229</v>
      </c>
      <c r="E42" s="235">
        <f>E26+E33</f>
        <v>0</v>
      </c>
      <c r="F42" s="29"/>
    </row>
    <row r="43" spans="1:7" ht="13.5" thickBot="1">
      <c r="A43" s="29"/>
      <c r="B43" s="29"/>
      <c r="C43" s="29"/>
      <c r="D43" s="29"/>
      <c r="E43" s="36"/>
      <c r="F43" s="29"/>
      <c r="G43" s="29"/>
    </row>
    <row r="44" spans="1:6" ht="13.5" thickBot="1">
      <c r="A44" s="43" t="s">
        <v>679</v>
      </c>
      <c r="B44" s="44"/>
      <c r="C44" s="44"/>
      <c r="D44" s="44"/>
      <c r="E44" s="45"/>
      <c r="F44" s="29"/>
    </row>
    <row r="45" spans="1:7" ht="13.5" thickBot="1">
      <c r="A45" s="46"/>
      <c r="B45" s="29"/>
      <c r="C45" s="29"/>
      <c r="D45" s="29"/>
      <c r="E45" s="36"/>
      <c r="F45" s="29"/>
      <c r="G45" s="29"/>
    </row>
    <row r="46" spans="1:6" ht="13.5" thickBot="1">
      <c r="A46" s="29"/>
      <c r="B46" s="47" t="s">
        <v>711</v>
      </c>
      <c r="C46" s="48"/>
      <c r="D46" s="49"/>
      <c r="E46" s="50"/>
      <c r="F46" s="29"/>
    </row>
    <row r="47" spans="1:9" ht="12.75">
      <c r="A47" s="29"/>
      <c r="B47" s="51" t="s">
        <v>733</v>
      </c>
      <c r="C47" s="52"/>
      <c r="D47" s="53" t="s">
        <v>229</v>
      </c>
      <c r="E47" s="229"/>
      <c r="I47" s="29"/>
    </row>
    <row r="48" spans="1:5" ht="12.75">
      <c r="A48" s="29"/>
      <c r="B48" s="54" t="s">
        <v>463</v>
      </c>
      <c r="C48" s="55"/>
      <c r="D48" s="53" t="s">
        <v>453</v>
      </c>
      <c r="E48" s="230"/>
    </row>
    <row r="49" spans="1:5" ht="12.75">
      <c r="A49" s="29"/>
      <c r="B49" s="54" t="s">
        <v>454</v>
      </c>
      <c r="C49" s="55"/>
      <c r="D49" s="53" t="s">
        <v>453</v>
      </c>
      <c r="E49" s="231"/>
    </row>
    <row r="50" spans="1:6" ht="12.75">
      <c r="A50" s="29"/>
      <c r="B50" s="54" t="s">
        <v>455</v>
      </c>
      <c r="C50" s="55"/>
      <c r="D50" s="53" t="s">
        <v>229</v>
      </c>
      <c r="E50" s="227">
        <f>E47*E48/100</f>
        <v>0</v>
      </c>
      <c r="F50" s="29"/>
    </row>
    <row r="51" spans="1:6" ht="13.5" thickBot="1">
      <c r="A51" s="29"/>
      <c r="B51" s="56" t="s">
        <v>456</v>
      </c>
      <c r="C51" s="57"/>
      <c r="D51" s="58" t="s">
        <v>229</v>
      </c>
      <c r="E51" s="228">
        <f>E47*E49/100</f>
        <v>0</v>
      </c>
      <c r="F51" s="29"/>
    </row>
    <row r="52" spans="1:7" ht="13.5" thickBot="1">
      <c r="A52" s="29"/>
      <c r="B52" s="29"/>
      <c r="C52" s="29"/>
      <c r="D52" s="29"/>
      <c r="E52" s="59"/>
      <c r="F52" s="29"/>
      <c r="G52" s="29"/>
    </row>
    <row r="53" spans="1:6" ht="13.5" thickBot="1">
      <c r="A53" s="29"/>
      <c r="B53" s="47" t="s">
        <v>712</v>
      </c>
      <c r="C53" s="48"/>
      <c r="D53" s="49"/>
      <c r="E53" s="60"/>
      <c r="F53" s="29"/>
    </row>
    <row r="54" spans="1:6" ht="12.75">
      <c r="A54" s="29"/>
      <c r="B54" s="51" t="s">
        <v>734</v>
      </c>
      <c r="C54" s="52"/>
      <c r="D54" s="53" t="s">
        <v>229</v>
      </c>
      <c r="E54" s="229"/>
      <c r="F54" s="29"/>
    </row>
    <row r="55" spans="1:6" ht="12.75">
      <c r="A55" s="29"/>
      <c r="B55" s="54" t="s">
        <v>463</v>
      </c>
      <c r="C55" s="55"/>
      <c r="D55" s="53" t="s">
        <v>453</v>
      </c>
      <c r="E55" s="230"/>
      <c r="F55" s="29"/>
    </row>
    <row r="56" spans="1:6" ht="12.75">
      <c r="A56" s="29"/>
      <c r="B56" s="54" t="s">
        <v>454</v>
      </c>
      <c r="C56" s="55"/>
      <c r="D56" s="53" t="s">
        <v>453</v>
      </c>
      <c r="E56" s="231"/>
      <c r="F56" s="29"/>
    </row>
    <row r="57" spans="1:6" ht="12.75">
      <c r="A57" s="29"/>
      <c r="B57" s="54" t="s">
        <v>455</v>
      </c>
      <c r="C57" s="55"/>
      <c r="D57" s="53" t="s">
        <v>229</v>
      </c>
      <c r="E57" s="227">
        <f>E54*E55/100</f>
        <v>0</v>
      </c>
      <c r="F57" s="29"/>
    </row>
    <row r="58" spans="1:6" ht="13.5" thickBot="1">
      <c r="A58" s="29"/>
      <c r="B58" s="56" t="s">
        <v>456</v>
      </c>
      <c r="C58" s="57"/>
      <c r="D58" s="58" t="s">
        <v>229</v>
      </c>
      <c r="E58" s="228">
        <f>E54*E56/100</f>
        <v>0</v>
      </c>
      <c r="F58" s="29"/>
    </row>
    <row r="59" spans="1:7" ht="12.75">
      <c r="A59" s="29"/>
      <c r="B59" s="29"/>
      <c r="C59" s="29"/>
      <c r="D59" s="29"/>
      <c r="E59" s="59"/>
      <c r="F59" s="29"/>
      <c r="G59" s="29"/>
    </row>
    <row r="60" spans="1:7" ht="12.75">
      <c r="A60" s="29"/>
      <c r="C60" s="62" t="s">
        <v>464</v>
      </c>
      <c r="D60" s="29"/>
      <c r="E60" s="59"/>
      <c r="F60" s="29"/>
      <c r="G60" s="29"/>
    </row>
    <row r="61" spans="1:7" ht="13.5" thickBot="1">
      <c r="A61" s="29"/>
      <c r="B61" s="29"/>
      <c r="C61" s="29"/>
      <c r="D61" s="29"/>
      <c r="E61" s="59"/>
      <c r="F61" s="29"/>
      <c r="G61" s="29"/>
    </row>
    <row r="62" spans="1:6" ht="13.5" thickBot="1">
      <c r="A62" s="29"/>
      <c r="B62" s="47" t="s">
        <v>713</v>
      </c>
      <c r="C62" s="48"/>
      <c r="D62" s="49"/>
      <c r="E62" s="60"/>
      <c r="F62" s="29"/>
    </row>
    <row r="63" spans="1:6" ht="12.75">
      <c r="A63" s="29"/>
      <c r="B63" s="51" t="s">
        <v>465</v>
      </c>
      <c r="C63" s="52"/>
      <c r="D63" s="53" t="s">
        <v>229</v>
      </c>
      <c r="E63" s="236">
        <f>E47+E54</f>
        <v>0</v>
      </c>
      <c r="F63" s="29"/>
    </row>
    <row r="64" spans="1:6" ht="12.75">
      <c r="A64" s="29"/>
      <c r="B64" s="54" t="s">
        <v>466</v>
      </c>
      <c r="C64" s="55"/>
      <c r="D64" s="53" t="s">
        <v>453</v>
      </c>
      <c r="E64" s="237">
        <f>IF(E63=0,0,E66/E63*100)</f>
        <v>0</v>
      </c>
      <c r="F64" s="29"/>
    </row>
    <row r="65" spans="1:6" ht="12.75">
      <c r="A65" s="29"/>
      <c r="B65" s="54" t="s">
        <v>460</v>
      </c>
      <c r="C65" s="55"/>
      <c r="D65" s="53" t="s">
        <v>453</v>
      </c>
      <c r="E65" s="237">
        <f>IF(E63=0,0,E67/E63*100)</f>
        <v>0</v>
      </c>
      <c r="F65" s="29"/>
    </row>
    <row r="66" spans="1:6" ht="12.75">
      <c r="A66" s="29"/>
      <c r="B66" s="54" t="s">
        <v>461</v>
      </c>
      <c r="C66" s="55"/>
      <c r="D66" s="53" t="s">
        <v>229</v>
      </c>
      <c r="E66" s="227">
        <f>E50+E57</f>
        <v>0</v>
      </c>
      <c r="F66" s="29"/>
    </row>
    <row r="67" spans="1:6" ht="13.5" thickBot="1">
      <c r="A67" s="29"/>
      <c r="B67" s="56" t="s">
        <v>462</v>
      </c>
      <c r="C67" s="57"/>
      <c r="D67" s="58" t="s">
        <v>229</v>
      </c>
      <c r="E67" s="238">
        <f>E51+E58</f>
        <v>0</v>
      </c>
      <c r="F67" s="29"/>
    </row>
    <row r="68" spans="1:7" ht="13.5" thickBot="1">
      <c r="A68" s="63"/>
      <c r="B68" s="63"/>
      <c r="C68" s="63"/>
      <c r="D68" s="63"/>
      <c r="E68" s="63"/>
      <c r="F68" s="63"/>
      <c r="G68" s="63"/>
    </row>
    <row r="69" spans="1:6" ht="16.5" thickBot="1">
      <c r="A69" s="43" t="s">
        <v>680</v>
      </c>
      <c r="B69" s="44"/>
      <c r="C69" s="44"/>
      <c r="D69" s="44"/>
      <c r="E69" s="45"/>
      <c r="F69" s="29"/>
    </row>
    <row r="70" spans="1:7" ht="13.5" thickBot="1">
      <c r="A70" s="46"/>
      <c r="B70" s="29"/>
      <c r="C70" s="29"/>
      <c r="D70" s="29"/>
      <c r="E70" s="36"/>
      <c r="F70" s="29"/>
      <c r="G70" s="29"/>
    </row>
    <row r="71" spans="1:6" ht="16.5" thickBot="1">
      <c r="A71" s="29"/>
      <c r="B71" s="47" t="s">
        <v>431</v>
      </c>
      <c r="C71" s="48"/>
      <c r="D71" s="49"/>
      <c r="E71" s="50"/>
      <c r="F71" s="29"/>
    </row>
    <row r="72" spans="1:6" ht="27.75" customHeight="1">
      <c r="A72" s="29"/>
      <c r="B72" s="803" t="s">
        <v>432</v>
      </c>
      <c r="C72" s="804"/>
      <c r="D72" s="53" t="s">
        <v>296</v>
      </c>
      <c r="E72" s="232">
        <f>E41/$E$14*$E$16+E42/$E$15*$E$16</f>
        <v>0</v>
      </c>
      <c r="F72" s="29"/>
    </row>
    <row r="73" spans="1:6" ht="23.25" customHeight="1">
      <c r="A73" s="29"/>
      <c r="B73" s="805" t="s">
        <v>467</v>
      </c>
      <c r="C73" s="799"/>
      <c r="D73" s="53" t="s">
        <v>296</v>
      </c>
      <c r="E73" s="234">
        <f>E66/$E$14*$E$16+E67/$E$15*$E$16</f>
        <v>0</v>
      </c>
      <c r="F73" s="29"/>
    </row>
    <row r="74" spans="1:6" ht="16.5" thickBot="1">
      <c r="A74" s="29"/>
      <c r="B74" s="806" t="s">
        <v>354</v>
      </c>
      <c r="C74" s="802"/>
      <c r="D74" s="58" t="s">
        <v>296</v>
      </c>
      <c r="E74" s="235">
        <f>E72-E73</f>
        <v>0</v>
      </c>
      <c r="F74" s="29"/>
    </row>
    <row r="75" spans="1:7" ht="13.5" thickBot="1">
      <c r="A75" s="29"/>
      <c r="B75" s="29"/>
      <c r="C75" s="29"/>
      <c r="D75" s="29"/>
      <c r="E75" s="29"/>
      <c r="F75" s="29"/>
      <c r="G75" s="29"/>
    </row>
    <row r="76" spans="1:6" ht="16.5" thickBot="1">
      <c r="A76" s="29"/>
      <c r="B76" s="47" t="s">
        <v>433</v>
      </c>
      <c r="C76" s="48"/>
      <c r="D76" s="49"/>
      <c r="E76" s="50"/>
      <c r="F76" s="29"/>
    </row>
    <row r="77" spans="1:7" ht="12.75">
      <c r="A77" s="29"/>
      <c r="B77" s="51" t="s">
        <v>486</v>
      </c>
      <c r="C77" s="52"/>
      <c r="D77" s="64" t="s">
        <v>468</v>
      </c>
      <c r="E77" s="232">
        <f>IF(E$38=0,0,E72/E$38*1000)</f>
        <v>0</v>
      </c>
      <c r="F77" s="29"/>
      <c r="G77" s="65"/>
    </row>
    <row r="78" spans="1:6" ht="13.5" thickBot="1">
      <c r="A78" s="40"/>
      <c r="B78" s="814" t="s">
        <v>487</v>
      </c>
      <c r="C78" s="815"/>
      <c r="D78" s="58" t="s">
        <v>468</v>
      </c>
      <c r="E78" s="235">
        <f>IF(E$38=0,0,E74/E$38*1000)</f>
        <v>0</v>
      </c>
      <c r="F78" s="42"/>
    </row>
    <row r="79" spans="1:7" ht="13.5" thickBot="1">
      <c r="A79" s="40"/>
      <c r="B79" s="66"/>
      <c r="C79" s="66"/>
      <c r="D79" s="66"/>
      <c r="E79" s="239"/>
      <c r="F79" s="42"/>
      <c r="G79" s="40"/>
    </row>
    <row r="80" spans="1:6" ht="13.5" thickBot="1">
      <c r="A80" s="40"/>
      <c r="B80" s="67" t="s">
        <v>274</v>
      </c>
      <c r="C80" s="48"/>
      <c r="D80" s="48"/>
      <c r="E80" s="240"/>
      <c r="F80" s="42"/>
    </row>
    <row r="81" spans="1:6" ht="12.75">
      <c r="A81" s="40"/>
      <c r="B81" s="68" t="s">
        <v>503</v>
      </c>
      <c r="C81" s="69"/>
      <c r="D81" s="70" t="s">
        <v>229</v>
      </c>
      <c r="E81" s="243">
        <f>F96</f>
        <v>0</v>
      </c>
      <c r="F81" s="40"/>
    </row>
    <row r="82" spans="1:6" ht="13.5" thickBot="1">
      <c r="A82" s="40"/>
      <c r="B82" s="71" t="s">
        <v>488</v>
      </c>
      <c r="C82" s="57"/>
      <c r="D82" s="58" t="s">
        <v>475</v>
      </c>
      <c r="E82" s="241">
        <v>90</v>
      </c>
      <c r="F82" s="29"/>
    </row>
    <row r="83" spans="1:7" ht="13.5" thickBot="1">
      <c r="A83" s="40"/>
      <c r="B83" s="72"/>
      <c r="C83" s="39"/>
      <c r="D83" s="73"/>
      <c r="E83" s="72"/>
      <c r="F83" s="40"/>
      <c r="G83" s="40"/>
    </row>
    <row r="84" spans="2:5" ht="16.5" thickBot="1">
      <c r="B84" s="67" t="s">
        <v>434</v>
      </c>
      <c r="C84" s="74"/>
      <c r="D84" s="74"/>
      <c r="E84" s="240"/>
    </row>
    <row r="85" spans="2:5" ht="27" customHeight="1">
      <c r="B85" s="811" t="s">
        <v>168</v>
      </c>
      <c r="C85" s="812"/>
      <c r="D85" s="70" t="s">
        <v>435</v>
      </c>
      <c r="E85" s="244">
        <f>(E78/1000*E82/100/(1+E78/1000))/(1-((E78/1000*E82/100)/(1+E78/1000)))</f>
        <v>0</v>
      </c>
    </row>
    <row r="86" spans="2:5" ht="16.5" thickBot="1">
      <c r="B86" s="71" t="s">
        <v>169</v>
      </c>
      <c r="C86" s="75"/>
      <c r="D86" s="58" t="s">
        <v>436</v>
      </c>
      <c r="E86" s="245">
        <f>E85*1000</f>
        <v>0</v>
      </c>
    </row>
    <row r="87" ht="12.75"/>
    <row r="88" ht="13.5" thickBot="1"/>
    <row r="89" spans="2:6" ht="12.75">
      <c r="B89" s="76" t="s">
        <v>529</v>
      </c>
      <c r="C89" s="77"/>
      <c r="D89" s="77"/>
      <c r="E89" s="77"/>
      <c r="F89" s="78"/>
    </row>
    <row r="90" spans="2:6" ht="29.25" customHeight="1">
      <c r="B90" s="805" t="s">
        <v>89</v>
      </c>
      <c r="C90" s="798"/>
      <c r="D90" s="798"/>
      <c r="E90" s="798"/>
      <c r="F90" s="807"/>
    </row>
    <row r="91" spans="2:6" ht="38.25" customHeight="1">
      <c r="B91" s="808" t="s">
        <v>265</v>
      </c>
      <c r="C91" s="809"/>
      <c r="D91" s="809"/>
      <c r="E91" s="809"/>
      <c r="F91" s="810"/>
    </row>
    <row r="92" spans="2:6" ht="24.75" customHeight="1">
      <c r="B92" s="797" t="s">
        <v>681</v>
      </c>
      <c r="C92" s="798"/>
      <c r="D92" s="799"/>
      <c r="E92" s="80" t="s">
        <v>223</v>
      </c>
      <c r="F92" s="242">
        <v>150</v>
      </c>
    </row>
    <row r="93" spans="2:6" ht="12.75">
      <c r="B93" s="797" t="s">
        <v>682</v>
      </c>
      <c r="C93" s="798"/>
      <c r="D93" s="799"/>
      <c r="E93" s="81" t="s">
        <v>225</v>
      </c>
      <c r="F93" s="230">
        <v>1.5</v>
      </c>
    </row>
    <row r="94" spans="2:6" ht="12.75">
      <c r="B94" s="797" t="s">
        <v>226</v>
      </c>
      <c r="C94" s="798"/>
      <c r="D94" s="798"/>
      <c r="E94" s="798"/>
      <c r="F94" s="807"/>
    </row>
    <row r="95" spans="2:6" ht="26.25" customHeight="1">
      <c r="B95" s="797" t="s">
        <v>683</v>
      </c>
      <c r="C95" s="798"/>
      <c r="D95" s="799"/>
      <c r="E95" s="80" t="s">
        <v>170</v>
      </c>
      <c r="F95" s="227">
        <f>F92*F93</f>
        <v>225</v>
      </c>
    </row>
    <row r="96" spans="2:6" ht="13.5" thickBot="1">
      <c r="B96" s="800" t="s">
        <v>684</v>
      </c>
      <c r="C96" s="801"/>
      <c r="D96" s="802"/>
      <c r="E96" s="82" t="s">
        <v>297</v>
      </c>
      <c r="F96" s="246">
        <f>F95*E38/1000000</f>
        <v>0</v>
      </c>
    </row>
  </sheetData>
  <sheetProtection sheet="1" objects="1" scenarios="1"/>
  <mergeCells count="17">
    <mergeCell ref="B90:F90"/>
    <mergeCell ref="B4:C4"/>
    <mergeCell ref="B78:C78"/>
    <mergeCell ref="B5:D5"/>
    <mergeCell ref="B7:D7"/>
    <mergeCell ref="B8:D8"/>
    <mergeCell ref="B6:D6"/>
    <mergeCell ref="B95:D95"/>
    <mergeCell ref="B96:D96"/>
    <mergeCell ref="B72:C72"/>
    <mergeCell ref="B73:C73"/>
    <mergeCell ref="B74:C74"/>
    <mergeCell ref="B92:D92"/>
    <mergeCell ref="B93:D93"/>
    <mergeCell ref="B94:F94"/>
    <mergeCell ref="B91:F91"/>
    <mergeCell ref="B85:C85"/>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H26"/>
  <sheetViews>
    <sheetView zoomScale="75" zoomScaleNormal="75" workbookViewId="0" topLeftCell="A13">
      <selection activeCell="F14" sqref="F14"/>
    </sheetView>
  </sheetViews>
  <sheetFormatPr defaultColWidth="9.140625" defaultRowHeight="12.75"/>
  <cols>
    <col min="1" max="1" width="9.140625" style="26" customWidth="1"/>
    <col min="2" max="2" width="4.421875" style="26" customWidth="1"/>
    <col min="3" max="3" width="20.8515625" style="26" customWidth="1"/>
    <col min="4" max="4" width="19.28125" style="26" customWidth="1"/>
    <col min="5" max="5" width="22.7109375" style="26" customWidth="1"/>
    <col min="6" max="6" width="20.57421875" style="26" customWidth="1"/>
    <col min="7" max="7" width="8.57421875" style="26" customWidth="1"/>
    <col min="8" max="16384" width="9.140625" style="26" customWidth="1"/>
  </cols>
  <sheetData>
    <row r="1" spans="1:8" ht="15.75">
      <c r="A1" s="95" t="s">
        <v>558</v>
      </c>
      <c r="B1" s="95"/>
      <c r="D1" s="95"/>
      <c r="E1" s="95"/>
      <c r="F1" s="95"/>
      <c r="G1" s="95"/>
      <c r="H1" s="95"/>
    </row>
    <row r="2" spans="1:8" ht="18">
      <c r="A2" s="418" t="s">
        <v>737</v>
      </c>
      <c r="B2" s="95"/>
      <c r="D2" s="95"/>
      <c r="E2" s="95"/>
      <c r="F2" s="95"/>
      <c r="G2" s="95"/>
      <c r="H2" s="95"/>
    </row>
    <row r="3" spans="1:7" ht="18.75" thickBot="1">
      <c r="A3" s="95"/>
      <c r="B3" s="95"/>
      <c r="C3" s="813" t="s">
        <v>501</v>
      </c>
      <c r="D3" s="813"/>
      <c r="E3" s="27"/>
      <c r="G3" s="95"/>
    </row>
    <row r="4" spans="1:7" ht="15.75">
      <c r="A4" s="96"/>
      <c r="B4" s="97"/>
      <c r="C4" s="829" t="s">
        <v>498</v>
      </c>
      <c r="D4" s="830"/>
      <c r="E4" s="831"/>
      <c r="F4" s="421"/>
      <c r="G4" s="95"/>
    </row>
    <row r="5" spans="1:7" ht="15.75">
      <c r="A5" s="34"/>
      <c r="B5" s="34"/>
      <c r="C5" s="832" t="s">
        <v>273</v>
      </c>
      <c r="D5" s="833"/>
      <c r="E5" s="834"/>
      <c r="F5" s="425"/>
      <c r="G5" s="95"/>
    </row>
    <row r="6" spans="1:7" ht="15.75">
      <c r="A6" s="34"/>
      <c r="B6" s="34"/>
      <c r="C6" s="835" t="s">
        <v>234</v>
      </c>
      <c r="D6" s="836"/>
      <c r="E6" s="837"/>
      <c r="F6" s="416"/>
      <c r="G6" s="95"/>
    </row>
    <row r="7" spans="1:7" ht="15.75">
      <c r="A7" s="95"/>
      <c r="B7" s="95"/>
      <c r="C7" s="832" t="s">
        <v>500</v>
      </c>
      <c r="D7" s="833"/>
      <c r="E7" s="834"/>
      <c r="F7" s="417"/>
      <c r="G7" s="95"/>
    </row>
    <row r="8" spans="1:7" ht="13.5" thickBot="1">
      <c r="A8" s="97"/>
      <c r="B8" s="96"/>
      <c r="C8" s="826" t="s">
        <v>477</v>
      </c>
      <c r="D8" s="827"/>
      <c r="E8" s="828"/>
      <c r="F8" s="32"/>
      <c r="G8" s="97"/>
    </row>
    <row r="9" spans="1:8" ht="13.5" thickBot="1">
      <c r="A9" s="97"/>
      <c r="B9" s="96"/>
      <c r="C9" s="97"/>
      <c r="D9" s="34"/>
      <c r="E9" s="34"/>
      <c r="F9" s="34"/>
      <c r="H9" s="97"/>
    </row>
    <row r="10" spans="1:8" ht="12.75">
      <c r="A10" s="97"/>
      <c r="B10" s="76"/>
      <c r="C10" s="77"/>
      <c r="D10" s="288"/>
      <c r="E10" s="288"/>
      <c r="F10" s="288"/>
      <c r="G10" s="78"/>
      <c r="H10" s="97"/>
    </row>
    <row r="11" spans="1:8" ht="15.75">
      <c r="A11" s="97"/>
      <c r="B11" s="101"/>
      <c r="C11" s="161"/>
      <c r="D11" s="365" t="s">
        <v>685</v>
      </c>
      <c r="E11" s="365" t="s">
        <v>686</v>
      </c>
      <c r="F11" s="365" t="s">
        <v>687</v>
      </c>
      <c r="G11" s="103"/>
      <c r="H11" s="99"/>
    </row>
    <row r="12" spans="1:8" ht="12.75">
      <c r="A12" s="100"/>
      <c r="B12" s="101"/>
      <c r="C12" s="102"/>
      <c r="D12" s="429" t="s">
        <v>479</v>
      </c>
      <c r="E12" s="429" t="s">
        <v>480</v>
      </c>
      <c r="F12" s="429" t="s">
        <v>481</v>
      </c>
      <c r="G12" s="103"/>
      <c r="H12" s="100"/>
    </row>
    <row r="13" spans="1:8" ht="12.75">
      <c r="A13" s="100"/>
      <c r="B13" s="101"/>
      <c r="C13" s="104"/>
      <c r="D13" s="823" t="s">
        <v>266</v>
      </c>
      <c r="E13" s="823" t="s">
        <v>267</v>
      </c>
      <c r="F13" s="429" t="s">
        <v>159</v>
      </c>
      <c r="G13" s="103"/>
      <c r="H13" s="100"/>
    </row>
    <row r="14" spans="1:8" ht="12.75">
      <c r="A14" s="100"/>
      <c r="B14" s="101"/>
      <c r="C14" s="104"/>
      <c r="D14" s="824"/>
      <c r="E14" s="825"/>
      <c r="F14" s="430" t="s">
        <v>48</v>
      </c>
      <c r="G14" s="103"/>
      <c r="H14" s="100"/>
    </row>
    <row r="15" spans="1:8" ht="15.75">
      <c r="A15" s="100"/>
      <c r="B15" s="101"/>
      <c r="C15" s="104"/>
      <c r="D15" s="430" t="s">
        <v>336</v>
      </c>
      <c r="E15" s="430" t="s">
        <v>268</v>
      </c>
      <c r="F15" s="430" t="s">
        <v>160</v>
      </c>
      <c r="G15" s="103"/>
      <c r="H15" s="100"/>
    </row>
    <row r="16" spans="1:8" ht="37.5" customHeight="1">
      <c r="A16" s="100"/>
      <c r="B16" s="101"/>
      <c r="C16" s="104"/>
      <c r="D16" s="430"/>
      <c r="E16" s="431" t="s">
        <v>161</v>
      </c>
      <c r="F16" s="430"/>
      <c r="G16" s="103"/>
      <c r="H16" s="100"/>
    </row>
    <row r="17" spans="1:8" ht="12.75">
      <c r="A17" s="100"/>
      <c r="B17" s="101"/>
      <c r="C17" s="432" t="s">
        <v>235</v>
      </c>
      <c r="D17" s="433">
        <v>22.5</v>
      </c>
      <c r="E17" s="433">
        <v>0.55</v>
      </c>
      <c r="F17" s="434">
        <f>IF(D17=0,0,3.664*1000*E17/D17)</f>
        <v>89.56444444444446</v>
      </c>
      <c r="G17" s="103"/>
      <c r="H17" s="100"/>
    </row>
    <row r="18" spans="1:8" ht="12.75">
      <c r="A18" s="100"/>
      <c r="B18" s="101"/>
      <c r="C18" s="364" t="s">
        <v>162</v>
      </c>
      <c r="D18" s="105"/>
      <c r="E18" s="105"/>
      <c r="F18" s="106"/>
      <c r="G18" s="103"/>
      <c r="H18" s="100"/>
    </row>
    <row r="19" spans="1:8" ht="12.75">
      <c r="A19" s="100"/>
      <c r="B19" s="101"/>
      <c r="C19" s="107" t="s">
        <v>575</v>
      </c>
      <c r="D19" s="108"/>
      <c r="E19" s="108"/>
      <c r="F19" s="247">
        <f>IF(D19=0,0,3.664*1000*E19/D19)</f>
        <v>0</v>
      </c>
      <c r="G19" s="103"/>
      <c r="H19" s="100"/>
    </row>
    <row r="20" spans="1:8" ht="12.75">
      <c r="A20" s="100"/>
      <c r="B20" s="101"/>
      <c r="C20" s="107" t="s">
        <v>119</v>
      </c>
      <c r="D20" s="108"/>
      <c r="E20" s="108"/>
      <c r="F20" s="247">
        <f>IF(D20=0,0,3.664*1000*E20/D20)</f>
        <v>0</v>
      </c>
      <c r="G20" s="103"/>
      <c r="H20" s="100"/>
    </row>
    <row r="21" spans="1:8" ht="12.75">
      <c r="A21" s="100"/>
      <c r="B21" s="101"/>
      <c r="C21" s="107" t="s">
        <v>276</v>
      </c>
      <c r="D21" s="108"/>
      <c r="E21" s="108"/>
      <c r="F21" s="247">
        <f>IF(D21=0,0,3.664*1000*E21/D21)</f>
        <v>0</v>
      </c>
      <c r="G21" s="103"/>
      <c r="H21" s="100"/>
    </row>
    <row r="22" spans="1:8" ht="12.75">
      <c r="A22" s="100"/>
      <c r="B22" s="101"/>
      <c r="C22" s="107" t="s">
        <v>196</v>
      </c>
      <c r="D22" s="108"/>
      <c r="E22" s="108"/>
      <c r="F22" s="247">
        <f>IF(D22=0,0,3.664*1000*E22/D22)</f>
        <v>0</v>
      </c>
      <c r="G22" s="103"/>
      <c r="H22" s="100"/>
    </row>
    <row r="23" spans="1:8" ht="12.75">
      <c r="A23" s="100"/>
      <c r="B23" s="101"/>
      <c r="C23" s="109"/>
      <c r="D23" s="108"/>
      <c r="E23" s="108"/>
      <c r="F23" s="247">
        <f>IF(D23=0,0,3.664*1000*E23/D23)</f>
        <v>0</v>
      </c>
      <c r="G23" s="103"/>
      <c r="H23" s="100"/>
    </row>
    <row r="24" spans="1:8" ht="13.5" thickBot="1">
      <c r="A24" s="100"/>
      <c r="B24" s="110"/>
      <c r="C24" s="111"/>
      <c r="D24" s="111"/>
      <c r="E24" s="111"/>
      <c r="F24" s="111"/>
      <c r="G24" s="112"/>
      <c r="H24" s="100"/>
    </row>
    <row r="25" spans="1:8" ht="12.75">
      <c r="A25" s="100"/>
      <c r="B25" s="100"/>
      <c r="C25" s="100"/>
      <c r="D25" s="100"/>
      <c r="E25" s="100"/>
      <c r="F25" s="100"/>
      <c r="G25" s="100"/>
      <c r="H25" s="100"/>
    </row>
    <row r="26" spans="1:8" ht="12.75">
      <c r="A26" s="100"/>
      <c r="B26" s="100"/>
      <c r="C26" s="100"/>
      <c r="D26" s="100"/>
      <c r="E26" s="100"/>
      <c r="F26" s="100"/>
      <c r="G26" s="100"/>
      <c r="H26" s="100"/>
    </row>
  </sheetData>
  <sheetProtection sheet="1" objects="1" scenarios="1"/>
  <mergeCells count="8">
    <mergeCell ref="D13:D14"/>
    <mergeCell ref="E13:E14"/>
    <mergeCell ref="C8:E8"/>
    <mergeCell ref="C3:D3"/>
    <mergeCell ref="C4:E4"/>
    <mergeCell ref="C5:E5"/>
    <mergeCell ref="C6:E6"/>
    <mergeCell ref="C7:E7"/>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7"/>
  <dimension ref="A1:Q106"/>
  <sheetViews>
    <sheetView zoomScale="75" zoomScaleNormal="75" workbookViewId="0" topLeftCell="A44">
      <selection activeCell="E41" sqref="E41"/>
    </sheetView>
  </sheetViews>
  <sheetFormatPr defaultColWidth="9.140625" defaultRowHeight="12.75"/>
  <cols>
    <col min="1" max="1" width="7.57421875" style="26" customWidth="1"/>
    <col min="2" max="2" width="10.8515625" style="26" customWidth="1"/>
    <col min="3" max="3" width="18.8515625" style="26" customWidth="1"/>
    <col min="4" max="4" width="18.140625" style="26" customWidth="1"/>
    <col min="5" max="5" width="15.7109375" style="26" customWidth="1"/>
    <col min="6" max="6" width="20.140625" style="26" customWidth="1"/>
    <col min="7" max="7" width="21.57421875" style="26" customWidth="1"/>
    <col min="8" max="8" width="18.421875" style="26" customWidth="1"/>
    <col min="9" max="9" width="18.140625" style="26" customWidth="1"/>
    <col min="10" max="10" width="9.421875" style="26" customWidth="1"/>
    <col min="11" max="16384" width="9.140625" style="26" customWidth="1"/>
  </cols>
  <sheetData>
    <row r="1" ht="15.75">
      <c r="A1" s="25" t="s">
        <v>558</v>
      </c>
    </row>
    <row r="2" ht="21">
      <c r="A2" s="113" t="s">
        <v>371</v>
      </c>
    </row>
    <row r="3" ht="18">
      <c r="B3" s="114"/>
    </row>
    <row r="4" spans="2:11" ht="12.75">
      <c r="B4" s="841" t="s">
        <v>275</v>
      </c>
      <c r="C4" s="842"/>
      <c r="D4" s="842"/>
      <c r="E4" s="842"/>
      <c r="F4" s="842"/>
      <c r="G4" s="843"/>
      <c r="H4" s="39"/>
      <c r="I4" s="39"/>
      <c r="J4" s="39"/>
      <c r="K4" s="97"/>
    </row>
    <row r="5" spans="2:11" ht="12.75">
      <c r="B5" s="838" t="s">
        <v>496</v>
      </c>
      <c r="C5" s="839"/>
      <c r="D5" s="839"/>
      <c r="E5" s="839"/>
      <c r="F5" s="839"/>
      <c r="G5" s="840"/>
      <c r="H5" s="39"/>
      <c r="I5" s="39"/>
      <c r="J5" s="39"/>
      <c r="K5" s="97"/>
    </row>
    <row r="6" spans="2:11" ht="36" customHeight="1">
      <c r="B6" s="838" t="s">
        <v>269</v>
      </c>
      <c r="C6" s="839"/>
      <c r="D6" s="839"/>
      <c r="E6" s="839"/>
      <c r="F6" s="839"/>
      <c r="G6" s="840"/>
      <c r="H6" s="39"/>
      <c r="I6" s="39"/>
      <c r="J6" s="39"/>
      <c r="K6" s="97"/>
    </row>
    <row r="7" spans="2:11" ht="24.75" customHeight="1">
      <c r="B7" s="838" t="s">
        <v>329</v>
      </c>
      <c r="C7" s="839"/>
      <c r="D7" s="839"/>
      <c r="E7" s="839"/>
      <c r="F7" s="839"/>
      <c r="G7" s="840"/>
      <c r="H7" s="39"/>
      <c r="I7" s="39"/>
      <c r="J7" s="39"/>
      <c r="K7" s="97"/>
    </row>
    <row r="8" spans="2:11" ht="25.5" customHeight="1">
      <c r="B8" s="838" t="s">
        <v>126</v>
      </c>
      <c r="C8" s="839"/>
      <c r="D8" s="839"/>
      <c r="E8" s="839"/>
      <c r="F8" s="839"/>
      <c r="G8" s="840"/>
      <c r="H8" s="39"/>
      <c r="I8" s="39"/>
      <c r="J8" s="39"/>
      <c r="K8" s="97"/>
    </row>
    <row r="9" spans="2:11" ht="24" customHeight="1">
      <c r="B9" s="838" t="s">
        <v>355</v>
      </c>
      <c r="C9" s="839"/>
      <c r="D9" s="839"/>
      <c r="E9" s="839"/>
      <c r="F9" s="839"/>
      <c r="G9" s="840"/>
      <c r="H9" s="39"/>
      <c r="I9" s="39"/>
      <c r="J9" s="39"/>
      <c r="K9" s="97"/>
    </row>
    <row r="10" spans="2:11" ht="12.75">
      <c r="B10" s="435"/>
      <c r="C10" s="436"/>
      <c r="D10" s="436"/>
      <c r="E10" s="436"/>
      <c r="F10" s="436"/>
      <c r="G10" s="437"/>
      <c r="H10" s="39"/>
      <c r="I10" s="39"/>
      <c r="J10" s="39"/>
      <c r="K10" s="97"/>
    </row>
    <row r="11" spans="2:9" ht="18.75" thickBot="1">
      <c r="B11" s="854" t="s">
        <v>501</v>
      </c>
      <c r="C11" s="854"/>
      <c r="D11" s="27"/>
      <c r="F11" s="95"/>
      <c r="H11" s="95"/>
      <c r="I11" s="115"/>
    </row>
    <row r="12" spans="2:9" ht="12.75">
      <c r="B12" s="829" t="s">
        <v>231</v>
      </c>
      <c r="C12" s="830"/>
      <c r="D12" s="830"/>
      <c r="E12" s="438"/>
      <c r="F12" s="438"/>
      <c r="G12" s="415"/>
      <c r="H12" s="97"/>
      <c r="I12" s="115"/>
    </row>
    <row r="13" spans="2:9" ht="25.5" customHeight="1">
      <c r="B13" s="846" t="s">
        <v>236</v>
      </c>
      <c r="C13" s="847"/>
      <c r="D13" s="847"/>
      <c r="E13" s="848"/>
      <c r="F13" s="849"/>
      <c r="G13" s="416"/>
      <c r="I13" s="115"/>
    </row>
    <row r="14" spans="2:9" ht="12.75">
      <c r="B14" s="832" t="s">
        <v>500</v>
      </c>
      <c r="C14" s="833"/>
      <c r="D14" s="833"/>
      <c r="E14" s="439"/>
      <c r="F14" s="395"/>
      <c r="G14" s="417"/>
      <c r="I14" s="115"/>
    </row>
    <row r="15" spans="2:9" ht="13.5" thickBot="1">
      <c r="B15" s="852" t="s">
        <v>477</v>
      </c>
      <c r="C15" s="853"/>
      <c r="D15" s="853"/>
      <c r="E15" s="442"/>
      <c r="F15" s="443"/>
      <c r="G15" s="32"/>
      <c r="I15" s="115"/>
    </row>
    <row r="16" ht="13.5" thickBot="1">
      <c r="G16" s="115"/>
    </row>
    <row r="17" spans="2:7" ht="12.75">
      <c r="B17" s="76" t="s">
        <v>127</v>
      </c>
      <c r="C17" s="77"/>
      <c r="D17" s="77"/>
      <c r="E17" s="77"/>
      <c r="F17" s="78"/>
      <c r="G17" s="115"/>
    </row>
    <row r="18" spans="2:17" ht="12.75">
      <c r="B18" s="858" t="s">
        <v>128</v>
      </c>
      <c r="C18" s="859"/>
      <c r="D18" s="860"/>
      <c r="E18" s="476" t="s">
        <v>738</v>
      </c>
      <c r="F18" s="103"/>
      <c r="G18" s="115"/>
      <c r="Q18" s="26" t="s">
        <v>738</v>
      </c>
    </row>
    <row r="19" spans="2:17" ht="12.75">
      <c r="B19" s="858" t="s">
        <v>129</v>
      </c>
      <c r="C19" s="859"/>
      <c r="D19" s="860"/>
      <c r="E19" s="477" t="str">
        <f>IF(E18="Yes","No","Yes")</f>
        <v>No</v>
      </c>
      <c r="F19" s="103"/>
      <c r="G19" s="115"/>
      <c r="Q19" s="26" t="s">
        <v>732</v>
      </c>
    </row>
    <row r="20" spans="2:7" ht="13.5" thickBot="1">
      <c r="B20" s="110"/>
      <c r="C20" s="111"/>
      <c r="D20" s="111"/>
      <c r="E20" s="111"/>
      <c r="F20" s="112"/>
      <c r="G20" s="115"/>
    </row>
    <row r="21" ht="13.5" thickBot="1">
      <c r="G21" s="115"/>
    </row>
    <row r="22" spans="2:7" s="748" customFormat="1" ht="18.75" customHeight="1" thickBot="1" thickTop="1">
      <c r="B22" s="746" t="s">
        <v>327</v>
      </c>
      <c r="C22" s="747"/>
      <c r="D22" s="747"/>
      <c r="E22" s="747"/>
      <c r="F22" s="747"/>
      <c r="G22" s="747"/>
    </row>
    <row r="23" spans="6:9" ht="14.25" thickBot="1" thickTop="1">
      <c r="F23" s="116"/>
      <c r="G23" s="116"/>
      <c r="H23" s="116"/>
      <c r="I23" s="115"/>
    </row>
    <row r="24" spans="2:9" ht="12.75">
      <c r="B24" s="117"/>
      <c r="C24" s="118" t="s">
        <v>694</v>
      </c>
      <c r="D24" s="119"/>
      <c r="E24" s="119"/>
      <c r="F24" s="77"/>
      <c r="G24" s="77"/>
      <c r="H24" s="78"/>
      <c r="I24" s="115"/>
    </row>
    <row r="25" spans="2:9" ht="12.75">
      <c r="B25" s="120"/>
      <c r="C25" s="121" t="s">
        <v>484</v>
      </c>
      <c r="D25" s="122"/>
      <c r="E25" s="122"/>
      <c r="F25" s="122"/>
      <c r="G25" s="122"/>
      <c r="H25" s="123"/>
      <c r="I25" s="115"/>
    </row>
    <row r="26" spans="2:9" ht="12.75">
      <c r="B26" s="120"/>
      <c r="C26" s="366" t="s">
        <v>685</v>
      </c>
      <c r="D26" s="366" t="s">
        <v>686</v>
      </c>
      <c r="E26" s="366" t="s">
        <v>687</v>
      </c>
      <c r="F26" s="366" t="s">
        <v>695</v>
      </c>
      <c r="G26" s="366" t="s">
        <v>696</v>
      </c>
      <c r="H26" s="123"/>
      <c r="I26" s="115"/>
    </row>
    <row r="27" spans="2:9" ht="15.75">
      <c r="B27" s="124"/>
      <c r="C27" s="444" t="s">
        <v>479</v>
      </c>
      <c r="D27" s="444" t="s">
        <v>480</v>
      </c>
      <c r="E27" s="444" t="s">
        <v>481</v>
      </c>
      <c r="F27" s="444" t="s">
        <v>482</v>
      </c>
      <c r="G27" s="444" t="s">
        <v>483</v>
      </c>
      <c r="H27" s="123"/>
      <c r="I27" s="115"/>
    </row>
    <row r="28" spans="2:9" ht="94.5">
      <c r="B28" s="125"/>
      <c r="C28" s="445" t="s">
        <v>299</v>
      </c>
      <c r="D28" s="445" t="s">
        <v>230</v>
      </c>
      <c r="E28" s="445" t="s">
        <v>300</v>
      </c>
      <c r="F28" s="445" t="s">
        <v>495</v>
      </c>
      <c r="G28" s="445" t="s">
        <v>301</v>
      </c>
      <c r="H28" s="123"/>
      <c r="I28" s="115"/>
    </row>
    <row r="29" spans="2:9" ht="25.5">
      <c r="B29" s="125"/>
      <c r="C29" s="446"/>
      <c r="D29" s="372"/>
      <c r="E29" s="372"/>
      <c r="F29" s="404"/>
      <c r="G29" s="447" t="s">
        <v>485</v>
      </c>
      <c r="H29" s="123"/>
      <c r="I29" s="115"/>
    </row>
    <row r="30" spans="2:9" ht="15.75">
      <c r="B30" s="125"/>
      <c r="C30" s="478">
        <f>'Custom Process Emission Factor'!E38</f>
        <v>0</v>
      </c>
      <c r="D30" s="478">
        <f>'Custom Process Emission Factor'!E78</f>
        <v>0</v>
      </c>
      <c r="E30" s="479">
        <f>'Custom Process Emission Factor'!E81</f>
        <v>0</v>
      </c>
      <c r="F30" s="479">
        <f>'Custom Process Emission Factor'!E86</f>
        <v>0</v>
      </c>
      <c r="G30" s="248">
        <f>(C30*D30)/1000+(E30*F30)/1000</f>
        <v>0</v>
      </c>
      <c r="H30" s="123"/>
      <c r="I30" s="115"/>
    </row>
    <row r="31" spans="2:9" ht="16.5" thickBot="1">
      <c r="B31" s="125"/>
      <c r="C31" s="126"/>
      <c r="D31" s="127"/>
      <c r="E31" s="128"/>
      <c r="F31" s="129"/>
      <c r="G31" s="130"/>
      <c r="H31" s="123"/>
      <c r="I31" s="115"/>
    </row>
    <row r="32" spans="2:9" ht="15.75">
      <c r="B32" s="124"/>
      <c r="C32" s="448" t="s">
        <v>494</v>
      </c>
      <c r="D32" s="449"/>
      <c r="E32" s="449"/>
      <c r="F32" s="450"/>
      <c r="G32" s="451"/>
      <c r="H32" s="452"/>
      <c r="I32" s="115"/>
    </row>
    <row r="33" spans="2:9" ht="15.75">
      <c r="B33" s="124"/>
      <c r="C33" s="844" t="s">
        <v>372</v>
      </c>
      <c r="D33" s="839"/>
      <c r="E33" s="839"/>
      <c r="F33" s="839"/>
      <c r="G33" s="839"/>
      <c r="H33" s="845"/>
      <c r="I33" s="115"/>
    </row>
    <row r="34" spans="2:9" ht="41.25" customHeight="1">
      <c r="B34" s="124"/>
      <c r="C34" s="844" t="s">
        <v>356</v>
      </c>
      <c r="D34" s="839"/>
      <c r="E34" s="839"/>
      <c r="F34" s="839"/>
      <c r="G34" s="839"/>
      <c r="H34" s="845"/>
      <c r="I34" s="115"/>
    </row>
    <row r="35" spans="2:9" ht="15.75">
      <c r="B35" s="131"/>
      <c r="C35" s="844" t="s">
        <v>373</v>
      </c>
      <c r="D35" s="839"/>
      <c r="E35" s="839"/>
      <c r="F35" s="839"/>
      <c r="G35" s="839"/>
      <c r="H35" s="845"/>
      <c r="I35" s="115"/>
    </row>
    <row r="36" spans="2:9" ht="40.5" customHeight="1" thickBot="1">
      <c r="B36" s="101"/>
      <c r="C36" s="855" t="s">
        <v>270</v>
      </c>
      <c r="D36" s="856"/>
      <c r="E36" s="856"/>
      <c r="F36" s="856"/>
      <c r="G36" s="856"/>
      <c r="H36" s="857"/>
      <c r="I36" s="115"/>
    </row>
    <row r="37" spans="2:9" ht="12.75">
      <c r="B37" s="101"/>
      <c r="C37" s="132"/>
      <c r="D37" s="132"/>
      <c r="E37" s="132"/>
      <c r="F37" s="132"/>
      <c r="G37" s="132"/>
      <c r="H37" s="103"/>
      <c r="I37" s="115"/>
    </row>
    <row r="38" spans="2:9" ht="13.5" thickBot="1">
      <c r="B38" s="110"/>
      <c r="C38" s="111"/>
      <c r="D38" s="111"/>
      <c r="E38" s="111"/>
      <c r="F38" s="111"/>
      <c r="G38" s="111"/>
      <c r="H38" s="112"/>
      <c r="I38" s="115"/>
    </row>
    <row r="39" spans="2:9" ht="12.75">
      <c r="B39" s="133"/>
      <c r="C39" s="134"/>
      <c r="D39" s="134"/>
      <c r="E39" s="134"/>
      <c r="F39" s="134"/>
      <c r="G39" s="134"/>
      <c r="H39" s="39"/>
      <c r="I39" s="115"/>
    </row>
    <row r="40" ht="13.5" thickBot="1">
      <c r="I40" s="115"/>
    </row>
    <row r="41" spans="1:9" s="748" customFormat="1" ht="17.25" thickBot="1" thickTop="1">
      <c r="A41" s="749"/>
      <c r="B41" s="746" t="s">
        <v>328</v>
      </c>
      <c r="C41" s="750"/>
      <c r="D41" s="751"/>
      <c r="F41" s="752"/>
      <c r="I41" s="747"/>
    </row>
    <row r="42" spans="2:9" ht="17.25" thickBot="1" thickTop="1">
      <c r="B42" s="95"/>
      <c r="C42" s="34"/>
      <c r="D42" s="135"/>
      <c r="F42" s="136"/>
      <c r="I42" s="115"/>
    </row>
    <row r="43" spans="2:12" ht="12.75">
      <c r="B43" s="98"/>
      <c r="C43" s="118" t="s">
        <v>697</v>
      </c>
      <c r="D43" s="77"/>
      <c r="E43" s="77"/>
      <c r="F43" s="77"/>
      <c r="G43" s="77"/>
      <c r="H43" s="77"/>
      <c r="I43" s="77"/>
      <c r="J43" s="77"/>
      <c r="K43" s="78"/>
      <c r="L43" s="137"/>
    </row>
    <row r="44" spans="2:12" ht="12.75">
      <c r="B44" s="101"/>
      <c r="C44" s="121" t="s">
        <v>478</v>
      </c>
      <c r="D44" s="161"/>
      <c r="E44" s="161"/>
      <c r="F44" s="161"/>
      <c r="G44" s="161"/>
      <c r="H44" s="161"/>
      <c r="I44" s="161"/>
      <c r="J44" s="161"/>
      <c r="K44" s="103"/>
      <c r="L44" s="137"/>
    </row>
    <row r="45" spans="2:12" ht="12.75">
      <c r="B45" s="120"/>
      <c r="C45" s="366" t="s">
        <v>685</v>
      </c>
      <c r="D45" s="366" t="s">
        <v>686</v>
      </c>
      <c r="E45" s="453" t="s">
        <v>687</v>
      </c>
      <c r="F45" s="161"/>
      <c r="G45" s="161"/>
      <c r="H45" s="161"/>
      <c r="I45" s="161"/>
      <c r="J45" s="161"/>
      <c r="K45" s="103"/>
      <c r="L45" s="137"/>
    </row>
    <row r="46" spans="2:12" ht="15.75">
      <c r="B46" s="124"/>
      <c r="C46" s="398" t="s">
        <v>479</v>
      </c>
      <c r="D46" s="398" t="s">
        <v>480</v>
      </c>
      <c r="E46" s="398" t="s">
        <v>481</v>
      </c>
      <c r="F46" s="161"/>
      <c r="G46" s="161"/>
      <c r="H46" s="161"/>
      <c r="I46" s="161"/>
      <c r="J46" s="161"/>
      <c r="K46" s="103"/>
      <c r="L46" s="137"/>
    </row>
    <row r="47" spans="2:12" ht="51">
      <c r="B47" s="125"/>
      <c r="C47" s="454" t="s">
        <v>298</v>
      </c>
      <c r="D47" s="454" t="s">
        <v>476</v>
      </c>
      <c r="E47" s="455" t="s">
        <v>729</v>
      </c>
      <c r="F47" s="456"/>
      <c r="G47" s="456"/>
      <c r="H47" s="456"/>
      <c r="I47" s="456"/>
      <c r="J47" s="456"/>
      <c r="K47" s="457"/>
      <c r="L47" s="137"/>
    </row>
    <row r="48" spans="2:12" ht="16.5" thickBot="1">
      <c r="B48" s="125"/>
      <c r="C48" s="458"/>
      <c r="D48" s="459"/>
      <c r="E48" s="460" t="s">
        <v>719</v>
      </c>
      <c r="F48" s="161"/>
      <c r="G48" s="161"/>
      <c r="H48" s="161"/>
      <c r="I48" s="161"/>
      <c r="J48" s="161"/>
      <c r="K48" s="103"/>
      <c r="L48" s="137"/>
    </row>
    <row r="49" spans="2:12" ht="12.75">
      <c r="B49" s="382" t="s">
        <v>363</v>
      </c>
      <c r="C49" s="461">
        <v>990000</v>
      </c>
      <c r="D49" s="462">
        <v>95</v>
      </c>
      <c r="E49" s="81">
        <f>C49*D49/100</f>
        <v>940500</v>
      </c>
      <c r="F49" s="161"/>
      <c r="G49" s="140" t="s">
        <v>720</v>
      </c>
      <c r="H49" s="141"/>
      <c r="I49" s="141"/>
      <c r="J49" s="142"/>
      <c r="K49" s="103"/>
      <c r="L49" s="137"/>
    </row>
    <row r="50" spans="2:12" ht="13.5" customHeight="1">
      <c r="B50" s="584" t="str">
        <f>'General plant information'!C53</f>
        <v>OPC </v>
      </c>
      <c r="C50" s="480" t="str">
        <f>IF(E19="No","-",'General plant information'!F53)</f>
        <v>-</v>
      </c>
      <c r="D50" s="385"/>
      <c r="E50" s="481" t="str">
        <f>IF(E$19="No","-",C50*D50/100)</f>
        <v>-</v>
      </c>
      <c r="F50" s="161"/>
      <c r="G50" s="143" t="s">
        <v>493</v>
      </c>
      <c r="H50" s="144"/>
      <c r="I50" s="144"/>
      <c r="J50" s="145">
        <v>0.95</v>
      </c>
      <c r="K50" s="103"/>
      <c r="L50" s="137"/>
    </row>
    <row r="51" spans="2:12" ht="13.5" customHeight="1">
      <c r="B51" s="584" t="str">
        <f>'General plant information'!C54</f>
        <v>PPC</v>
      </c>
      <c r="C51" s="480" t="str">
        <f>IF(E19="No","-",'General plant information'!F54)</f>
        <v>-</v>
      </c>
      <c r="D51" s="24"/>
      <c r="E51" s="481" t="str">
        <f>IF(E$19="No","-",C51*D51/100)</f>
        <v>-</v>
      </c>
      <c r="F51" s="161"/>
      <c r="G51" s="143" t="s">
        <v>224</v>
      </c>
      <c r="H51" s="144"/>
      <c r="I51" s="144"/>
      <c r="J51" s="145">
        <v>0.75</v>
      </c>
      <c r="K51" s="103"/>
      <c r="L51" s="137"/>
    </row>
    <row r="52" spans="2:12" ht="14.25" customHeight="1">
      <c r="B52" s="584" t="str">
        <f>'General plant information'!C55</f>
        <v>PSC</v>
      </c>
      <c r="C52" s="480" t="str">
        <f>IF(E19="No","-",'General plant information'!F55)</f>
        <v>-</v>
      </c>
      <c r="D52" s="24"/>
      <c r="E52" s="481" t="str">
        <f>IF(E$19="No","-",C52*D52/100)</f>
        <v>-</v>
      </c>
      <c r="F52" s="161"/>
      <c r="G52" s="146" t="s">
        <v>497</v>
      </c>
      <c r="H52" s="133"/>
      <c r="I52" s="133"/>
      <c r="J52" s="145">
        <v>0.55</v>
      </c>
      <c r="K52" s="103"/>
      <c r="L52" s="137"/>
    </row>
    <row r="53" spans="2:12" ht="14.25" customHeight="1">
      <c r="B53" s="584" t="str">
        <f>'General plant information'!C56</f>
        <v>Others </v>
      </c>
      <c r="C53" s="480" t="str">
        <f>IF(E19="No","-",'General plant information'!F56)</f>
        <v>-</v>
      </c>
      <c r="D53" s="24"/>
      <c r="E53" s="481" t="str">
        <f>IF(E$19="No","-",C53*D53/100)</f>
        <v>-</v>
      </c>
      <c r="F53" s="161"/>
      <c r="G53" s="146" t="s">
        <v>491</v>
      </c>
      <c r="H53" s="133"/>
      <c r="I53" s="133"/>
      <c r="J53" s="147">
        <v>1.5</v>
      </c>
      <c r="K53" s="103"/>
      <c r="L53" s="137"/>
    </row>
    <row r="54" spans="2:12" ht="14.25" customHeight="1" thickBot="1">
      <c r="B54" s="139"/>
      <c r="C54" s="383"/>
      <c r="D54" s="24"/>
      <c r="E54" s="481" t="str">
        <f>IF(E$19="No","-",C54*D54/100)</f>
        <v>-</v>
      </c>
      <c r="F54" s="161"/>
      <c r="G54" s="148" t="s">
        <v>368</v>
      </c>
      <c r="H54" s="149"/>
      <c r="I54" s="149"/>
      <c r="J54" s="150">
        <v>0.78</v>
      </c>
      <c r="K54" s="103"/>
      <c r="L54" s="137"/>
    </row>
    <row r="55" spans="2:12" ht="14.25" customHeight="1">
      <c r="B55" s="384"/>
      <c r="C55" s="850" t="s">
        <v>730</v>
      </c>
      <c r="D55" s="851"/>
      <c r="E55" s="482">
        <f>SUM(E50:E54)</f>
        <v>0</v>
      </c>
      <c r="F55" s="161"/>
      <c r="G55" s="161"/>
      <c r="H55" s="161"/>
      <c r="I55" s="161"/>
      <c r="J55" s="161"/>
      <c r="K55" s="103"/>
      <c r="L55" s="137"/>
    </row>
    <row r="56" spans="2:12" ht="14.25" customHeight="1" thickBot="1">
      <c r="B56" s="110"/>
      <c r="C56" s="111"/>
      <c r="D56" s="111"/>
      <c r="E56" s="111"/>
      <c r="F56" s="111"/>
      <c r="G56" s="111"/>
      <c r="H56" s="111"/>
      <c r="I56" s="111"/>
      <c r="J56" s="111"/>
      <c r="K56" s="112"/>
      <c r="L56" s="137"/>
    </row>
    <row r="57" spans="5:12" ht="13.5" customHeight="1" thickBot="1">
      <c r="E57" s="134"/>
      <c r="L57" s="137"/>
    </row>
    <row r="58" spans="2:12" ht="21.75" customHeight="1">
      <c r="B58" s="98"/>
      <c r="C58" s="77"/>
      <c r="D58" s="77"/>
      <c r="E58" s="77"/>
      <c r="F58" s="77"/>
      <c r="G58" s="77"/>
      <c r="H58" s="77"/>
      <c r="I58" s="77"/>
      <c r="J58" s="77"/>
      <c r="K58" s="78"/>
      <c r="L58" s="137"/>
    </row>
    <row r="59" spans="2:12" ht="12.75">
      <c r="B59" s="463" t="s">
        <v>695</v>
      </c>
      <c r="C59" s="453" t="s">
        <v>696</v>
      </c>
      <c r="D59" s="453" t="s">
        <v>698</v>
      </c>
      <c r="E59" s="453" t="s">
        <v>699</v>
      </c>
      <c r="F59" s="453" t="s">
        <v>700</v>
      </c>
      <c r="G59" s="453" t="s">
        <v>715</v>
      </c>
      <c r="H59" s="453" t="s">
        <v>721</v>
      </c>
      <c r="I59" s="453" t="s">
        <v>722</v>
      </c>
      <c r="J59" s="453" t="s">
        <v>723</v>
      </c>
      <c r="K59" s="103"/>
      <c r="L59" s="137"/>
    </row>
    <row r="60" spans="2:12" ht="12.75">
      <c r="B60" s="464" t="s">
        <v>482</v>
      </c>
      <c r="C60" s="398" t="s">
        <v>483</v>
      </c>
      <c r="D60" s="398" t="s">
        <v>489</v>
      </c>
      <c r="E60" s="398" t="s">
        <v>490</v>
      </c>
      <c r="F60" s="398" t="s">
        <v>369</v>
      </c>
      <c r="G60" s="398" t="s">
        <v>724</v>
      </c>
      <c r="H60" s="398" t="s">
        <v>381</v>
      </c>
      <c r="I60" s="398" t="s">
        <v>382</v>
      </c>
      <c r="J60" s="398" t="s">
        <v>383</v>
      </c>
      <c r="K60" s="103"/>
      <c r="L60" s="137"/>
    </row>
    <row r="61" spans="2:12" ht="78">
      <c r="B61" s="465" t="s">
        <v>730</v>
      </c>
      <c r="C61" s="466" t="s">
        <v>725</v>
      </c>
      <c r="D61" s="466" t="s">
        <v>731</v>
      </c>
      <c r="E61" s="466" t="s">
        <v>726</v>
      </c>
      <c r="F61" s="454" t="s">
        <v>491</v>
      </c>
      <c r="G61" s="454" t="s">
        <v>366</v>
      </c>
      <c r="H61" s="454" t="s">
        <v>367</v>
      </c>
      <c r="I61" s="454" t="s">
        <v>728</v>
      </c>
      <c r="J61" s="454" t="s">
        <v>45</v>
      </c>
      <c r="K61" s="103"/>
      <c r="L61" s="137"/>
    </row>
    <row r="62" spans="2:12" ht="12.75">
      <c r="B62" s="467"/>
      <c r="C62" s="468"/>
      <c r="D62" s="468"/>
      <c r="E62" s="453" t="s">
        <v>41</v>
      </c>
      <c r="F62" s="469"/>
      <c r="G62" s="469"/>
      <c r="H62" s="469" t="s">
        <v>492</v>
      </c>
      <c r="I62" s="470" t="s">
        <v>42</v>
      </c>
      <c r="J62" s="470" t="s">
        <v>43</v>
      </c>
      <c r="K62" s="103"/>
      <c r="L62" s="137"/>
    </row>
    <row r="63" spans="2:12" ht="12.75">
      <c r="B63" s="471">
        <f>E49</f>
        <v>940500</v>
      </c>
      <c r="C63" s="206"/>
      <c r="D63" s="206"/>
      <c r="E63" s="81">
        <f>B63-C63+D63</f>
        <v>940500</v>
      </c>
      <c r="F63" s="472">
        <v>1.5</v>
      </c>
      <c r="G63" s="462">
        <v>78</v>
      </c>
      <c r="H63" s="473">
        <v>0.44</v>
      </c>
      <c r="I63" s="474">
        <f>F63*G63*H63/100</f>
        <v>0.5147999999999999</v>
      </c>
      <c r="J63" s="475">
        <f>E63*I63</f>
        <v>484169.3999999999</v>
      </c>
      <c r="K63" s="103"/>
      <c r="L63" s="137"/>
    </row>
    <row r="64" spans="2:12" ht="12.75">
      <c r="B64" s="483">
        <f>E55</f>
        <v>0</v>
      </c>
      <c r="C64" s="745" t="str">
        <f>IF(E19="No","-",'General plant information'!F50)</f>
        <v>-</v>
      </c>
      <c r="D64" s="745" t="str">
        <f>IF(E19="No","-",'General plant information'!F51)</f>
        <v>-</v>
      </c>
      <c r="E64" s="744" t="str">
        <f>IF(E19="No","-",B64-C64+D64)</f>
        <v>-</v>
      </c>
      <c r="F64" s="390"/>
      <c r="G64" s="390"/>
      <c r="H64" s="484">
        <v>0.44</v>
      </c>
      <c r="I64" s="481">
        <f>F64*G64*H64/100</f>
        <v>0</v>
      </c>
      <c r="J64" s="481" t="str">
        <f>IF(E19="No","-",E64*I64)</f>
        <v>-</v>
      </c>
      <c r="K64" s="103"/>
      <c r="L64" s="137"/>
    </row>
    <row r="65" spans="2:12" ht="13.5" thickBot="1">
      <c r="B65" s="110"/>
      <c r="C65" s="111"/>
      <c r="D65" s="111"/>
      <c r="E65" s="111"/>
      <c r="F65" s="111"/>
      <c r="G65" s="111"/>
      <c r="H65" s="111"/>
      <c r="I65" s="111"/>
      <c r="J65" s="111"/>
      <c r="K65" s="112"/>
      <c r="L65" s="137"/>
    </row>
    <row r="66" spans="2:11" ht="12.75">
      <c r="B66" s="115"/>
      <c r="C66" s="115"/>
      <c r="D66" s="115"/>
      <c r="E66" s="115"/>
      <c r="F66" s="115"/>
      <c r="G66" s="115"/>
      <c r="H66" s="115"/>
      <c r="I66" s="115"/>
      <c r="J66" s="115"/>
      <c r="K66" s="115"/>
    </row>
    <row r="67" spans="2:9" ht="12.75">
      <c r="B67" s="152"/>
      <c r="C67" s="115"/>
      <c r="D67" s="115"/>
      <c r="E67" s="115"/>
      <c r="F67" s="115"/>
      <c r="G67" s="115"/>
      <c r="H67" s="115"/>
      <c r="I67" s="137"/>
    </row>
    <row r="68" ht="12.75">
      <c r="I68" s="137"/>
    </row>
    <row r="88" spans="2:9" ht="12.75">
      <c r="B88" s="39"/>
      <c r="C88" s="39"/>
      <c r="D88" s="39"/>
      <c r="E88" s="39"/>
      <c r="F88" s="39"/>
      <c r="G88" s="39"/>
      <c r="H88" s="39"/>
      <c r="I88" s="116"/>
    </row>
    <row r="106" ht="12.75">
      <c r="B106" s="116"/>
    </row>
  </sheetData>
  <sheetProtection/>
  <mergeCells count="18">
    <mergeCell ref="C55:D55"/>
    <mergeCell ref="B15:D15"/>
    <mergeCell ref="B11:C11"/>
    <mergeCell ref="B12:D12"/>
    <mergeCell ref="B14:D14"/>
    <mergeCell ref="C35:H35"/>
    <mergeCell ref="C36:H36"/>
    <mergeCell ref="B18:D18"/>
    <mergeCell ref="B19:D19"/>
    <mergeCell ref="B9:G9"/>
    <mergeCell ref="B4:G4"/>
    <mergeCell ref="C33:H33"/>
    <mergeCell ref="C34:H34"/>
    <mergeCell ref="B13:F13"/>
    <mergeCell ref="B5:G5"/>
    <mergeCell ref="B6:G6"/>
    <mergeCell ref="B7:G7"/>
    <mergeCell ref="B8:G8"/>
  </mergeCells>
  <dataValidations count="1">
    <dataValidation type="list" allowBlank="1" showInputMessage="1" showErrorMessage="1" promptTitle="Select yes/no" prompt="&#10;" sqref="E18">
      <formula1>$Q$18:$Q$19</formula1>
    </dataValidation>
  </dataValidations>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8"/>
  <dimension ref="A1:P66"/>
  <sheetViews>
    <sheetView zoomScale="75" zoomScaleNormal="75" workbookViewId="0" topLeftCell="G30">
      <selection activeCell="M42" sqref="M42"/>
    </sheetView>
  </sheetViews>
  <sheetFormatPr defaultColWidth="9.140625" defaultRowHeight="12.75"/>
  <cols>
    <col min="1" max="1" width="6.421875" style="26" customWidth="1"/>
    <col min="2" max="2" width="2.8515625" style="26" customWidth="1"/>
    <col min="3" max="3" width="16.28125" style="26" customWidth="1"/>
    <col min="4" max="4" width="15.421875" style="26" customWidth="1"/>
    <col min="5" max="6" width="11.7109375" style="26" customWidth="1"/>
    <col min="7" max="8" width="12.8515625" style="26" customWidth="1"/>
    <col min="9" max="10" width="13.57421875" style="26" customWidth="1"/>
    <col min="11" max="12" width="15.28125" style="26" customWidth="1"/>
    <col min="13" max="13" width="12.421875" style="26" customWidth="1"/>
    <col min="14" max="14" width="11.7109375" style="26" bestFit="1" customWidth="1"/>
    <col min="15" max="15" width="13.8515625" style="26" customWidth="1"/>
    <col min="16" max="16" width="5.140625" style="26" customWidth="1"/>
    <col min="17" max="16384" width="9.140625" style="26" customWidth="1"/>
  </cols>
  <sheetData>
    <row r="1" spans="1:16" ht="15.75">
      <c r="A1" s="95" t="s">
        <v>558</v>
      </c>
      <c r="B1" s="100"/>
      <c r="C1" s="100"/>
      <c r="D1" s="485"/>
      <c r="E1" s="100"/>
      <c r="F1" s="100"/>
      <c r="G1" s="100"/>
      <c r="H1" s="100"/>
      <c r="I1" s="100"/>
      <c r="J1" s="100"/>
      <c r="K1" s="153"/>
      <c r="L1" s="153"/>
      <c r="M1" s="153"/>
      <c r="N1" s="153"/>
      <c r="O1" s="100"/>
      <c r="P1" s="100"/>
    </row>
    <row r="2" spans="1:16" ht="34.5" customHeight="1">
      <c r="A2" s="486" t="s">
        <v>357</v>
      </c>
      <c r="B2" s="487"/>
      <c r="C2" s="487"/>
      <c r="D2" s="487"/>
      <c r="E2" s="487"/>
      <c r="F2" s="487"/>
      <c r="G2" s="487"/>
      <c r="H2" s="487"/>
      <c r="I2" s="487"/>
      <c r="J2" s="487"/>
      <c r="K2" s="487"/>
      <c r="L2" s="487"/>
      <c r="M2" s="154"/>
      <c r="N2" s="154"/>
      <c r="O2" s="100"/>
      <c r="P2" s="100"/>
    </row>
    <row r="3" spans="1:16" ht="20.25">
      <c r="A3" s="155"/>
      <c r="B3" s="100"/>
      <c r="C3" s="100"/>
      <c r="D3" s="156"/>
      <c r="E3" s="97"/>
      <c r="F3" s="97"/>
      <c r="G3" s="97"/>
      <c r="H3" s="97"/>
      <c r="I3" s="97"/>
      <c r="J3" s="97"/>
      <c r="K3" s="154"/>
      <c r="L3" s="154"/>
      <c r="M3" s="154"/>
      <c r="N3" s="154"/>
      <c r="O3" s="100"/>
      <c r="P3" s="100"/>
    </row>
    <row r="4" spans="1:16" ht="13.5" thickBot="1">
      <c r="A4" s="100"/>
      <c r="B4" s="488" t="s">
        <v>278</v>
      </c>
      <c r="C4" s="100"/>
      <c r="D4" s="100"/>
      <c r="E4" s="34"/>
      <c r="F4" s="34"/>
      <c r="G4" s="34"/>
      <c r="I4" s="34"/>
      <c r="J4" s="34"/>
      <c r="K4" s="157"/>
      <c r="L4" s="157"/>
      <c r="M4" s="158"/>
      <c r="N4" s="154"/>
      <c r="O4" s="97"/>
      <c r="P4" s="97"/>
    </row>
    <row r="5" spans="2:15" ht="12.75">
      <c r="B5" s="489" t="s">
        <v>498</v>
      </c>
      <c r="C5" s="490"/>
      <c r="D5" s="491"/>
      <c r="E5" s="421"/>
      <c r="F5" s="154"/>
      <c r="G5" s="154"/>
      <c r="I5" s="97"/>
      <c r="J5" s="97"/>
      <c r="K5" s="97"/>
      <c r="L5" s="97"/>
      <c r="M5" s="97"/>
      <c r="N5" s="97"/>
      <c r="O5" s="97"/>
    </row>
    <row r="6" spans="2:15" ht="23.25" customHeight="1">
      <c r="B6" s="846" t="s">
        <v>499</v>
      </c>
      <c r="C6" s="863"/>
      <c r="D6" s="864"/>
      <c r="E6" s="425"/>
      <c r="F6" s="154"/>
      <c r="G6" s="154"/>
      <c r="I6" s="97"/>
      <c r="J6" s="97"/>
      <c r="K6" s="97"/>
      <c r="L6" s="97"/>
      <c r="M6" s="97"/>
      <c r="N6" s="97"/>
      <c r="O6" s="97"/>
    </row>
    <row r="7" spans="2:15" ht="23.25" customHeight="1">
      <c r="B7" s="865" t="s">
        <v>195</v>
      </c>
      <c r="C7" s="866"/>
      <c r="D7" s="867"/>
      <c r="E7" s="416"/>
      <c r="F7" s="154"/>
      <c r="G7" s="154"/>
      <c r="I7" s="97"/>
      <c r="J7" s="97"/>
      <c r="K7" s="97"/>
      <c r="L7" s="97"/>
      <c r="M7" s="97"/>
      <c r="N7" s="97"/>
      <c r="O7" s="97"/>
    </row>
    <row r="8" spans="2:15" ht="12.75">
      <c r="B8" s="422" t="s">
        <v>500</v>
      </c>
      <c r="C8" s="423"/>
      <c r="D8" s="424"/>
      <c r="E8" s="417"/>
      <c r="F8" s="154"/>
      <c r="G8" s="154"/>
      <c r="I8" s="97"/>
      <c r="J8" s="97"/>
      <c r="K8" s="97"/>
      <c r="L8" s="97"/>
      <c r="M8" s="97"/>
      <c r="N8" s="97"/>
      <c r="O8" s="97"/>
    </row>
    <row r="9" spans="2:15" ht="13.5" thickBot="1">
      <c r="B9" s="426" t="s">
        <v>477</v>
      </c>
      <c r="C9" s="427"/>
      <c r="D9" s="428"/>
      <c r="E9" s="32"/>
      <c r="F9" s="154"/>
      <c r="G9" s="154"/>
      <c r="I9" s="97"/>
      <c r="J9" s="97"/>
      <c r="K9" s="97"/>
      <c r="L9" s="97"/>
      <c r="M9" s="97"/>
      <c r="N9" s="97"/>
      <c r="O9" s="97"/>
    </row>
    <row r="10" spans="1:16" ht="12.75">
      <c r="A10" s="100"/>
      <c r="B10" s="34"/>
      <c r="C10" s="34"/>
      <c r="D10" s="157"/>
      <c r="E10" s="158"/>
      <c r="F10" s="158"/>
      <c r="G10" s="158"/>
      <c r="H10" s="158"/>
      <c r="I10" s="154"/>
      <c r="J10" s="154"/>
      <c r="K10" s="97"/>
      <c r="L10" s="97"/>
      <c r="M10" s="97"/>
      <c r="N10" s="97"/>
      <c r="O10" s="159"/>
      <c r="P10" s="97"/>
    </row>
    <row r="11" spans="1:16" ht="13.5" thickBot="1">
      <c r="A11" s="100"/>
      <c r="B11" s="34"/>
      <c r="C11" s="34"/>
      <c r="D11" s="157"/>
      <c r="E11" s="158"/>
      <c r="F11" s="158"/>
      <c r="G11" s="158"/>
      <c r="H11" s="158"/>
      <c r="I11" s="154"/>
      <c r="J11" s="154"/>
      <c r="K11" s="97"/>
      <c r="L11" s="97"/>
      <c r="M11" s="97"/>
      <c r="N11" s="97"/>
      <c r="O11" s="97"/>
      <c r="P11" s="97"/>
    </row>
    <row r="12" spans="1:16" ht="12.75">
      <c r="A12" s="100"/>
      <c r="B12" s="76" t="s">
        <v>561</v>
      </c>
      <c r="C12" s="77"/>
      <c r="D12" s="160"/>
      <c r="E12" s="160"/>
      <c r="F12" s="160"/>
      <c r="G12" s="160"/>
      <c r="H12" s="160"/>
      <c r="I12" s="160"/>
      <c r="J12" s="160"/>
      <c r="K12" s="77"/>
      <c r="L12" s="77"/>
      <c r="M12" s="77"/>
      <c r="N12" s="77"/>
      <c r="O12" s="77"/>
      <c r="P12" s="78"/>
    </row>
    <row r="13" spans="1:16" ht="12.75">
      <c r="A13" s="100"/>
      <c r="B13" s="363"/>
      <c r="C13" s="161"/>
      <c r="D13" s="295"/>
      <c r="E13" s="367" t="s">
        <v>685</v>
      </c>
      <c r="F13" s="367" t="s">
        <v>686</v>
      </c>
      <c r="G13" s="367" t="s">
        <v>687</v>
      </c>
      <c r="H13" s="365" t="s">
        <v>695</v>
      </c>
      <c r="I13" s="367" t="s">
        <v>696</v>
      </c>
      <c r="J13" s="367" t="s">
        <v>698</v>
      </c>
      <c r="K13" s="365" t="s">
        <v>699</v>
      </c>
      <c r="L13" s="365" t="s">
        <v>700</v>
      </c>
      <c r="M13" s="365" t="s">
        <v>715</v>
      </c>
      <c r="N13" s="868" t="s">
        <v>721</v>
      </c>
      <c r="O13" s="869"/>
      <c r="P13" s="103"/>
    </row>
    <row r="14" spans="1:16" ht="12.75">
      <c r="A14" s="100"/>
      <c r="B14" s="101"/>
      <c r="C14" s="161"/>
      <c r="D14" s="162"/>
      <c r="E14" s="492" t="s">
        <v>479</v>
      </c>
      <c r="F14" s="492" t="s">
        <v>480</v>
      </c>
      <c r="G14" s="492" t="s">
        <v>481</v>
      </c>
      <c r="H14" s="492" t="s">
        <v>482</v>
      </c>
      <c r="I14" s="492" t="s">
        <v>483</v>
      </c>
      <c r="J14" s="492" t="s">
        <v>489</v>
      </c>
      <c r="K14" s="493" t="s">
        <v>490</v>
      </c>
      <c r="L14" s="493" t="s">
        <v>369</v>
      </c>
      <c r="M14" s="493" t="s">
        <v>724</v>
      </c>
      <c r="N14" s="494" t="s">
        <v>2</v>
      </c>
      <c r="O14" s="495" t="s">
        <v>382</v>
      </c>
      <c r="P14" s="103"/>
    </row>
    <row r="15" spans="1:16" ht="79.5" customHeight="1">
      <c r="A15" s="100"/>
      <c r="B15" s="163"/>
      <c r="C15" s="164"/>
      <c r="D15" s="165"/>
      <c r="E15" s="496" t="s">
        <v>739</v>
      </c>
      <c r="F15" s="496" t="s">
        <v>44</v>
      </c>
      <c r="G15" s="496" t="s">
        <v>741</v>
      </c>
      <c r="H15" s="497" t="s">
        <v>740</v>
      </c>
      <c r="I15" s="496" t="s">
        <v>744</v>
      </c>
      <c r="J15" s="497" t="s">
        <v>745</v>
      </c>
      <c r="K15" s="497" t="s">
        <v>746</v>
      </c>
      <c r="L15" s="497" t="s">
        <v>419</v>
      </c>
      <c r="M15" s="497" t="s">
        <v>554</v>
      </c>
      <c r="N15" s="497" t="s">
        <v>402</v>
      </c>
      <c r="O15" s="498" t="s">
        <v>403</v>
      </c>
      <c r="P15" s="103"/>
    </row>
    <row r="16" spans="1:16" ht="16.5" customHeight="1">
      <c r="A16" s="100"/>
      <c r="B16" s="101"/>
      <c r="C16" s="161"/>
      <c r="D16" s="162"/>
      <c r="E16" s="499"/>
      <c r="F16" s="499"/>
      <c r="G16" s="499"/>
      <c r="H16" s="499"/>
      <c r="I16" s="500" t="s">
        <v>3</v>
      </c>
      <c r="J16" s="500"/>
      <c r="K16" s="501"/>
      <c r="L16" s="501"/>
      <c r="M16" s="501"/>
      <c r="N16" s="502" t="s">
        <v>4</v>
      </c>
      <c r="O16" s="503" t="s">
        <v>5</v>
      </c>
      <c r="P16" s="103"/>
    </row>
    <row r="17" spans="1:16" ht="15.75">
      <c r="A17" s="100"/>
      <c r="B17" s="101"/>
      <c r="C17" s="161" t="s">
        <v>574</v>
      </c>
      <c r="D17" s="504" t="s">
        <v>575</v>
      </c>
      <c r="E17" s="505">
        <v>133000</v>
      </c>
      <c r="F17" s="506" t="s">
        <v>743</v>
      </c>
      <c r="G17" s="507">
        <v>22.5</v>
      </c>
      <c r="H17" s="508" t="s">
        <v>593</v>
      </c>
      <c r="I17" s="509">
        <f>E17*G17</f>
        <v>2992500</v>
      </c>
      <c r="J17" s="509" t="s">
        <v>742</v>
      </c>
      <c r="K17" s="510">
        <f>'Custom Combsn Emission factor  '!F17</f>
        <v>89.56444444444446</v>
      </c>
      <c r="L17" s="511" t="s">
        <v>751</v>
      </c>
      <c r="M17" s="511">
        <v>1</v>
      </c>
      <c r="N17" s="514">
        <f>I17*K17*M17</f>
        <v>268021600.00000006</v>
      </c>
      <c r="O17" s="515">
        <f aca="true" t="shared" si="0" ref="O17:O26">N17/1000</f>
        <v>268021.60000000003</v>
      </c>
      <c r="P17" s="103"/>
    </row>
    <row r="18" spans="1:16" ht="25.5">
      <c r="A18" s="100"/>
      <c r="B18" s="166"/>
      <c r="C18" s="167" t="s">
        <v>556</v>
      </c>
      <c r="D18" s="168" t="s">
        <v>560</v>
      </c>
      <c r="E18" s="169"/>
      <c r="F18" s="169"/>
      <c r="G18" s="169"/>
      <c r="H18" s="169"/>
      <c r="I18" s="170"/>
      <c r="J18" s="170"/>
      <c r="K18" s="171"/>
      <c r="L18" s="172"/>
      <c r="M18" s="172"/>
      <c r="N18" s="173"/>
      <c r="O18" s="174"/>
      <c r="P18" s="103"/>
    </row>
    <row r="19" spans="1:16" ht="15.75">
      <c r="A19" s="100"/>
      <c r="B19" s="101"/>
      <c r="C19" s="175" t="s">
        <v>288</v>
      </c>
      <c r="D19" s="176"/>
      <c r="E19" s="177"/>
      <c r="F19" s="391" t="s">
        <v>743</v>
      </c>
      <c r="G19" s="178"/>
      <c r="H19" s="392" t="s">
        <v>593</v>
      </c>
      <c r="I19" s="253">
        <f aca="true" t="shared" si="1" ref="I19:I26">E19*G19</f>
        <v>0</v>
      </c>
      <c r="J19" s="391" t="s">
        <v>742</v>
      </c>
      <c r="K19" s="179"/>
      <c r="L19" s="392" t="s">
        <v>751</v>
      </c>
      <c r="M19" s="178"/>
      <c r="N19" s="250">
        <f aca="true" t="shared" si="2" ref="N19:N26">I19*K19*M19</f>
        <v>0</v>
      </c>
      <c r="O19" s="251">
        <f t="shared" si="0"/>
        <v>0</v>
      </c>
      <c r="P19" s="103"/>
    </row>
    <row r="20" spans="1:16" ht="15.75">
      <c r="A20" s="100"/>
      <c r="B20" s="101"/>
      <c r="C20" s="175" t="s">
        <v>121</v>
      </c>
      <c r="D20" s="176"/>
      <c r="E20" s="177"/>
      <c r="F20" s="391" t="s">
        <v>743</v>
      </c>
      <c r="G20" s="178"/>
      <c r="H20" s="392" t="s">
        <v>593</v>
      </c>
      <c r="I20" s="253">
        <f>E20*G20</f>
        <v>0</v>
      </c>
      <c r="J20" s="391" t="s">
        <v>742</v>
      </c>
      <c r="K20" s="179"/>
      <c r="L20" s="392" t="s">
        <v>751</v>
      </c>
      <c r="M20" s="178"/>
      <c r="N20" s="250">
        <f t="shared" si="2"/>
        <v>0</v>
      </c>
      <c r="O20" s="251">
        <f>N20/1000</f>
        <v>0</v>
      </c>
      <c r="P20" s="103"/>
    </row>
    <row r="21" spans="1:16" ht="15.75">
      <c r="A21" s="100"/>
      <c r="B21" s="101"/>
      <c r="C21" s="175" t="s">
        <v>289</v>
      </c>
      <c r="D21" s="176"/>
      <c r="E21" s="177"/>
      <c r="F21" s="391" t="s">
        <v>747</v>
      </c>
      <c r="G21" s="178"/>
      <c r="H21" s="392" t="s">
        <v>748</v>
      </c>
      <c r="I21" s="253">
        <f>E21*G21</f>
        <v>0</v>
      </c>
      <c r="J21" s="391" t="s">
        <v>742</v>
      </c>
      <c r="K21" s="179"/>
      <c r="L21" s="392" t="s">
        <v>751</v>
      </c>
      <c r="M21" s="178"/>
      <c r="N21" s="250">
        <f t="shared" si="2"/>
        <v>0</v>
      </c>
      <c r="O21" s="251">
        <f>N21/1000</f>
        <v>0</v>
      </c>
      <c r="P21" s="103"/>
    </row>
    <row r="22" spans="1:16" ht="15.75">
      <c r="A22" s="100"/>
      <c r="B22" s="101"/>
      <c r="C22" s="175" t="s">
        <v>122</v>
      </c>
      <c r="D22" s="176"/>
      <c r="E22" s="177"/>
      <c r="F22" s="391" t="s">
        <v>747</v>
      </c>
      <c r="G22" s="178"/>
      <c r="H22" s="392" t="s">
        <v>748</v>
      </c>
      <c r="I22" s="253">
        <f t="shared" si="1"/>
        <v>0</v>
      </c>
      <c r="J22" s="391" t="s">
        <v>742</v>
      </c>
      <c r="K22" s="179"/>
      <c r="L22" s="392" t="s">
        <v>751</v>
      </c>
      <c r="M22" s="178"/>
      <c r="N22" s="250">
        <f t="shared" si="2"/>
        <v>0</v>
      </c>
      <c r="O22" s="251">
        <f t="shared" si="0"/>
        <v>0</v>
      </c>
      <c r="P22" s="103"/>
    </row>
    <row r="23" spans="1:16" ht="15.75">
      <c r="A23" s="100"/>
      <c r="B23" s="101"/>
      <c r="C23" s="175" t="s">
        <v>359</v>
      </c>
      <c r="D23" s="176"/>
      <c r="E23" s="177"/>
      <c r="F23" s="391" t="s">
        <v>747</v>
      </c>
      <c r="G23" s="178"/>
      <c r="H23" s="392" t="s">
        <v>748</v>
      </c>
      <c r="I23" s="253">
        <f t="shared" si="1"/>
        <v>0</v>
      </c>
      <c r="J23" s="391" t="s">
        <v>742</v>
      </c>
      <c r="K23" s="179"/>
      <c r="L23" s="392" t="s">
        <v>751</v>
      </c>
      <c r="M23" s="181"/>
      <c r="N23" s="250">
        <f t="shared" si="2"/>
        <v>0</v>
      </c>
      <c r="O23" s="251">
        <f t="shared" si="0"/>
        <v>0</v>
      </c>
      <c r="P23" s="103"/>
    </row>
    <row r="24" spans="1:16" ht="15.75">
      <c r="A24" s="100"/>
      <c r="B24" s="101"/>
      <c r="C24" s="175" t="s">
        <v>123</v>
      </c>
      <c r="D24" s="176"/>
      <c r="E24" s="177"/>
      <c r="F24" s="391" t="s">
        <v>747</v>
      </c>
      <c r="G24" s="178"/>
      <c r="H24" s="392" t="s">
        <v>748</v>
      </c>
      <c r="I24" s="253">
        <f t="shared" si="1"/>
        <v>0</v>
      </c>
      <c r="J24" s="391" t="s">
        <v>742</v>
      </c>
      <c r="K24" s="179"/>
      <c r="L24" s="392" t="s">
        <v>751</v>
      </c>
      <c r="M24" s="181"/>
      <c r="N24" s="250">
        <f t="shared" si="2"/>
        <v>0</v>
      </c>
      <c r="O24" s="251">
        <f t="shared" si="0"/>
        <v>0</v>
      </c>
      <c r="P24" s="103"/>
    </row>
    <row r="25" spans="1:16" ht="25.5">
      <c r="A25" s="100"/>
      <c r="B25" s="101"/>
      <c r="C25" s="175" t="s">
        <v>335</v>
      </c>
      <c r="D25" s="176"/>
      <c r="E25" s="178"/>
      <c r="F25" s="392" t="s">
        <v>743</v>
      </c>
      <c r="G25" s="178"/>
      <c r="H25" s="392" t="s">
        <v>749</v>
      </c>
      <c r="I25" s="253">
        <f t="shared" si="1"/>
        <v>0</v>
      </c>
      <c r="J25" s="391" t="s">
        <v>742</v>
      </c>
      <c r="K25" s="179"/>
      <c r="L25" s="392" t="s">
        <v>751</v>
      </c>
      <c r="M25" s="181"/>
      <c r="N25" s="250">
        <f t="shared" si="2"/>
        <v>0</v>
      </c>
      <c r="O25" s="251">
        <f t="shared" si="0"/>
        <v>0</v>
      </c>
      <c r="P25" s="103"/>
    </row>
    <row r="26" spans="1:16" ht="15.75">
      <c r="A26" s="100"/>
      <c r="B26" s="101"/>
      <c r="C26" s="175"/>
      <c r="D26" s="176"/>
      <c r="E26" s="178"/>
      <c r="F26" s="392" t="s">
        <v>743</v>
      </c>
      <c r="G26" s="178"/>
      <c r="H26" s="392" t="s">
        <v>749</v>
      </c>
      <c r="I26" s="253">
        <f t="shared" si="1"/>
        <v>0</v>
      </c>
      <c r="J26" s="391" t="s">
        <v>742</v>
      </c>
      <c r="K26" s="179"/>
      <c r="L26" s="392" t="s">
        <v>751</v>
      </c>
      <c r="M26" s="181"/>
      <c r="N26" s="250">
        <f t="shared" si="2"/>
        <v>0</v>
      </c>
      <c r="O26" s="251">
        <f t="shared" si="0"/>
        <v>0</v>
      </c>
      <c r="P26" s="103"/>
    </row>
    <row r="27" spans="1:16" ht="15.75">
      <c r="A27" s="100"/>
      <c r="B27" s="182"/>
      <c r="C27" s="183"/>
      <c r="D27" s="184"/>
      <c r="E27" s="184"/>
      <c r="F27" s="184"/>
      <c r="G27" s="184"/>
      <c r="H27" s="184"/>
      <c r="I27" s="184"/>
      <c r="J27" s="184"/>
      <c r="K27" s="183"/>
      <c r="L27" s="183"/>
      <c r="M27" s="183"/>
      <c r="N27" s="185"/>
      <c r="O27" s="185"/>
      <c r="P27" s="186"/>
    </row>
    <row r="28" spans="1:16" ht="27" customHeight="1">
      <c r="A28" s="100" t="s">
        <v>227</v>
      </c>
      <c r="B28" s="182"/>
      <c r="C28" s="183"/>
      <c r="D28" s="184"/>
      <c r="E28" s="184"/>
      <c r="F28" s="184"/>
      <c r="G28" s="184"/>
      <c r="H28" s="184"/>
      <c r="I28" s="184"/>
      <c r="J28" s="184"/>
      <c r="K28" s="369" t="s">
        <v>722</v>
      </c>
      <c r="L28" s="861" t="s">
        <v>302</v>
      </c>
      <c r="M28" s="862"/>
      <c r="N28" s="862"/>
      <c r="O28" s="254">
        <f>SUM(O19:O26)</f>
        <v>0</v>
      </c>
      <c r="P28" s="186"/>
    </row>
    <row r="29" spans="1:16" ht="13.5" thickBot="1">
      <c r="A29" s="100"/>
      <c r="B29" s="110"/>
      <c r="C29" s="111"/>
      <c r="D29" s="187"/>
      <c r="E29" s="187"/>
      <c r="F29" s="187"/>
      <c r="G29" s="187"/>
      <c r="H29" s="187"/>
      <c r="I29" s="187"/>
      <c r="J29" s="187"/>
      <c r="K29" s="111"/>
      <c r="L29" s="111"/>
      <c r="M29" s="111"/>
      <c r="N29" s="111"/>
      <c r="O29" s="111"/>
      <c r="P29" s="112"/>
    </row>
    <row r="30" spans="1:16" ht="12.75">
      <c r="A30" s="100"/>
      <c r="B30" s="34"/>
      <c r="C30" s="34"/>
      <c r="D30" s="157"/>
      <c r="E30" s="158"/>
      <c r="F30" s="158"/>
      <c r="G30" s="158"/>
      <c r="H30" s="158"/>
      <c r="I30" s="154"/>
      <c r="J30" s="154"/>
      <c r="K30" s="97"/>
      <c r="L30" s="97"/>
      <c r="M30" s="97"/>
      <c r="N30" s="97"/>
      <c r="O30" s="97"/>
      <c r="P30" s="97"/>
    </row>
    <row r="31" spans="1:16" ht="15">
      <c r="A31" s="100"/>
      <c r="B31" s="96" t="s">
        <v>358</v>
      </c>
      <c r="D31" s="188"/>
      <c r="E31" s="188"/>
      <c r="F31" s="188"/>
      <c r="G31" s="188"/>
      <c r="H31" s="188"/>
      <c r="I31" s="188"/>
      <c r="J31" s="188"/>
      <c r="K31" s="96"/>
      <c r="L31" s="96"/>
      <c r="M31" s="97"/>
      <c r="N31" s="97"/>
      <c r="O31" s="512"/>
      <c r="P31" s="97"/>
    </row>
    <row r="32" spans="1:16" ht="15">
      <c r="A32" s="100"/>
      <c r="B32" s="513" t="s">
        <v>562</v>
      </c>
      <c r="C32" s="189"/>
      <c r="D32" s="189"/>
      <c r="E32" s="189"/>
      <c r="F32" s="189"/>
      <c r="G32" s="189"/>
      <c r="H32" s="189"/>
      <c r="I32" s="189"/>
      <c r="J32" s="189"/>
      <c r="K32" s="488"/>
      <c r="L32" s="488"/>
      <c r="M32" s="97"/>
      <c r="N32" s="97"/>
      <c r="O32" s="97"/>
      <c r="P32" s="97"/>
    </row>
    <row r="33" ht="12.75">
      <c r="B33" s="190" t="s">
        <v>559</v>
      </c>
    </row>
    <row r="34" ht="12.75">
      <c r="B34" s="190" t="s">
        <v>563</v>
      </c>
    </row>
    <row r="35" ht="15.75">
      <c r="B35" s="190" t="s">
        <v>177</v>
      </c>
    </row>
    <row r="36" ht="12.75">
      <c r="B36" s="190" t="s">
        <v>572</v>
      </c>
    </row>
    <row r="37" ht="12.75"/>
    <row r="38" spans="1:16" ht="13.5" thickBot="1">
      <c r="A38" s="100"/>
      <c r="B38" s="34"/>
      <c r="C38" s="34"/>
      <c r="D38" s="157"/>
      <c r="E38" s="158"/>
      <c r="F38" s="158"/>
      <c r="G38" s="158"/>
      <c r="H38" s="158"/>
      <c r="I38" s="154"/>
      <c r="J38" s="154"/>
      <c r="K38" s="97"/>
      <c r="L38" s="97"/>
      <c r="M38" s="97"/>
      <c r="N38" s="97"/>
      <c r="O38" s="97"/>
      <c r="P38" s="97"/>
    </row>
    <row r="39" spans="1:16" ht="12.75">
      <c r="A39" s="100"/>
      <c r="B39" s="76" t="s">
        <v>571</v>
      </c>
      <c r="C39" s="77"/>
      <c r="D39" s="160"/>
      <c r="E39" s="160"/>
      <c r="F39" s="160"/>
      <c r="G39" s="160"/>
      <c r="H39" s="160"/>
      <c r="I39" s="160"/>
      <c r="J39" s="160"/>
      <c r="K39" s="77"/>
      <c r="L39" s="77"/>
      <c r="M39" s="77"/>
      <c r="N39" s="77"/>
      <c r="O39" s="77"/>
      <c r="P39" s="78"/>
    </row>
    <row r="40" spans="1:16" ht="12.75">
      <c r="A40" s="100"/>
      <c r="B40" s="363"/>
      <c r="C40" s="161"/>
      <c r="D40" s="295"/>
      <c r="E40" s="367" t="s">
        <v>685</v>
      </c>
      <c r="F40" s="367" t="s">
        <v>686</v>
      </c>
      <c r="G40" s="367" t="s">
        <v>687</v>
      </c>
      <c r="H40" s="365" t="s">
        <v>695</v>
      </c>
      <c r="I40" s="367" t="s">
        <v>696</v>
      </c>
      <c r="J40" s="367" t="s">
        <v>698</v>
      </c>
      <c r="K40" s="365" t="s">
        <v>699</v>
      </c>
      <c r="L40" s="365" t="s">
        <v>700</v>
      </c>
      <c r="M40" s="365" t="s">
        <v>715</v>
      </c>
      <c r="N40" s="868" t="s">
        <v>721</v>
      </c>
      <c r="O40" s="869"/>
      <c r="P40" s="103"/>
    </row>
    <row r="41" spans="1:16" ht="12.75">
      <c r="A41" s="100"/>
      <c r="B41" s="101"/>
      <c r="C41" s="161"/>
      <c r="D41" s="162"/>
      <c r="E41" s="492" t="s">
        <v>479</v>
      </c>
      <c r="F41" s="492" t="s">
        <v>480</v>
      </c>
      <c r="G41" s="492" t="s">
        <v>481</v>
      </c>
      <c r="H41" s="492" t="s">
        <v>482</v>
      </c>
      <c r="I41" s="492" t="s">
        <v>483</v>
      </c>
      <c r="J41" s="492" t="s">
        <v>489</v>
      </c>
      <c r="K41" s="493" t="s">
        <v>490</v>
      </c>
      <c r="L41" s="493" t="s">
        <v>369</v>
      </c>
      <c r="M41" s="493" t="s">
        <v>724</v>
      </c>
      <c r="N41" s="494" t="s">
        <v>2</v>
      </c>
      <c r="O41" s="495" t="s">
        <v>382</v>
      </c>
      <c r="P41" s="103"/>
    </row>
    <row r="42" spans="1:16" ht="62.25" customHeight="1">
      <c r="A42" s="100"/>
      <c r="B42" s="163"/>
      <c r="C42" s="164"/>
      <c r="D42" s="165"/>
      <c r="E42" s="496" t="s">
        <v>739</v>
      </c>
      <c r="F42" s="496" t="s">
        <v>553</v>
      </c>
      <c r="G42" s="496" t="s">
        <v>741</v>
      </c>
      <c r="H42" s="497" t="s">
        <v>740</v>
      </c>
      <c r="I42" s="496" t="s">
        <v>744</v>
      </c>
      <c r="J42" s="497" t="s">
        <v>745</v>
      </c>
      <c r="K42" s="497" t="s">
        <v>746</v>
      </c>
      <c r="L42" s="497" t="s">
        <v>419</v>
      </c>
      <c r="M42" s="497" t="s">
        <v>554</v>
      </c>
      <c r="N42" s="497" t="s">
        <v>402</v>
      </c>
      <c r="O42" s="498" t="s">
        <v>403</v>
      </c>
      <c r="P42" s="103"/>
    </row>
    <row r="43" spans="1:16" ht="12.75">
      <c r="A43" s="100"/>
      <c r="B43" s="101"/>
      <c r="C43" s="161"/>
      <c r="D43" s="162"/>
      <c r="E43" s="499"/>
      <c r="F43" s="499"/>
      <c r="G43" s="499"/>
      <c r="H43" s="499"/>
      <c r="I43" s="500" t="s">
        <v>3</v>
      </c>
      <c r="J43" s="500"/>
      <c r="K43" s="501"/>
      <c r="L43" s="501"/>
      <c r="M43" s="501"/>
      <c r="N43" s="502" t="s">
        <v>6</v>
      </c>
      <c r="O43" s="503" t="s">
        <v>5</v>
      </c>
      <c r="P43" s="103"/>
    </row>
    <row r="44" spans="1:16" ht="15.75">
      <c r="A44" s="100"/>
      <c r="B44" s="101"/>
      <c r="C44" s="161" t="s">
        <v>573</v>
      </c>
      <c r="D44" s="504" t="s">
        <v>276</v>
      </c>
      <c r="E44" s="505">
        <v>45000</v>
      </c>
      <c r="F44" s="509" t="s">
        <v>743</v>
      </c>
      <c r="G44" s="510">
        <v>15.25</v>
      </c>
      <c r="H44" s="511" t="s">
        <v>750</v>
      </c>
      <c r="I44" s="509">
        <f>E44*G44</f>
        <v>686250</v>
      </c>
      <c r="J44" s="509" t="s">
        <v>742</v>
      </c>
      <c r="K44" s="510">
        <v>96.1</v>
      </c>
      <c r="L44" s="511" t="s">
        <v>751</v>
      </c>
      <c r="M44" s="511">
        <v>1</v>
      </c>
      <c r="N44" s="514">
        <f>I44*K44*M44</f>
        <v>65948624.99999999</v>
      </c>
      <c r="O44" s="515">
        <f aca="true" t="shared" si="3" ref="O44:O53">N44/1000</f>
        <v>65948.62499999999</v>
      </c>
      <c r="P44" s="103"/>
    </row>
    <row r="45" spans="1:16" ht="25.5">
      <c r="A45" s="100"/>
      <c r="B45" s="166"/>
      <c r="C45" s="167" t="s">
        <v>556</v>
      </c>
      <c r="D45" s="168" t="s">
        <v>560</v>
      </c>
      <c r="E45" s="169"/>
      <c r="F45" s="169"/>
      <c r="G45" s="169"/>
      <c r="H45" s="169"/>
      <c r="I45" s="170"/>
      <c r="J45" s="170"/>
      <c r="K45" s="171"/>
      <c r="L45" s="172"/>
      <c r="M45" s="172"/>
      <c r="N45" s="191"/>
      <c r="O45" s="174"/>
      <c r="P45" s="103"/>
    </row>
    <row r="46" spans="1:16" ht="15.75">
      <c r="A46" s="100"/>
      <c r="B46" s="101"/>
      <c r="C46" s="192" t="s">
        <v>288</v>
      </c>
      <c r="D46" s="193"/>
      <c r="E46" s="177"/>
      <c r="F46" s="391" t="s">
        <v>743</v>
      </c>
      <c r="G46" s="412"/>
      <c r="H46" s="392" t="s">
        <v>750</v>
      </c>
      <c r="I46" s="253">
        <f aca="true" t="shared" si="4" ref="I46:I53">E46*G46</f>
        <v>0</v>
      </c>
      <c r="J46" s="391" t="s">
        <v>742</v>
      </c>
      <c r="K46" s="179"/>
      <c r="L46" s="392" t="s">
        <v>751</v>
      </c>
      <c r="M46" s="178"/>
      <c r="N46" s="250">
        <f aca="true" t="shared" si="5" ref="N46:N53">I46*K46*M46</f>
        <v>0</v>
      </c>
      <c r="O46" s="251">
        <f t="shared" si="3"/>
        <v>0</v>
      </c>
      <c r="P46" s="103"/>
    </row>
    <row r="47" spans="1:16" ht="12.75">
      <c r="A47" s="100"/>
      <c r="B47" s="101"/>
      <c r="C47" s="192" t="s">
        <v>121</v>
      </c>
      <c r="D47" s="193"/>
      <c r="E47" s="177"/>
      <c r="F47" s="391"/>
      <c r="G47" s="178"/>
      <c r="H47" s="392"/>
      <c r="I47" s="253">
        <f>E47*K47</f>
        <v>0</v>
      </c>
      <c r="J47" s="391"/>
      <c r="K47" s="179"/>
      <c r="L47" s="392"/>
      <c r="M47" s="178"/>
      <c r="N47" s="250">
        <f t="shared" si="5"/>
        <v>0</v>
      </c>
      <c r="O47" s="251">
        <f t="shared" si="3"/>
        <v>0</v>
      </c>
      <c r="P47" s="103"/>
    </row>
    <row r="48" spans="1:16" ht="12.75">
      <c r="A48" s="100"/>
      <c r="B48" s="101"/>
      <c r="C48" s="192" t="s">
        <v>289</v>
      </c>
      <c r="D48" s="193"/>
      <c r="E48" s="177"/>
      <c r="F48" s="391"/>
      <c r="G48" s="178"/>
      <c r="H48" s="392"/>
      <c r="I48" s="253">
        <f>E48*K48</f>
        <v>0</v>
      </c>
      <c r="J48" s="391"/>
      <c r="K48" s="179"/>
      <c r="L48" s="392"/>
      <c r="M48" s="178"/>
      <c r="N48" s="250">
        <f t="shared" si="5"/>
        <v>0</v>
      </c>
      <c r="O48" s="251">
        <f>N48/1000</f>
        <v>0</v>
      </c>
      <c r="P48" s="103"/>
    </row>
    <row r="49" spans="1:16" ht="12.75">
      <c r="A49" s="100"/>
      <c r="B49" s="101"/>
      <c r="C49" s="192" t="s">
        <v>290</v>
      </c>
      <c r="D49" s="193"/>
      <c r="E49" s="177"/>
      <c r="F49" s="391"/>
      <c r="G49" s="178"/>
      <c r="H49" s="392"/>
      <c r="I49" s="253">
        <f t="shared" si="4"/>
        <v>0</v>
      </c>
      <c r="J49" s="391"/>
      <c r="K49" s="179"/>
      <c r="L49" s="392"/>
      <c r="M49" s="178"/>
      <c r="N49" s="250">
        <f t="shared" si="5"/>
        <v>0</v>
      </c>
      <c r="O49" s="251">
        <f t="shared" si="3"/>
        <v>0</v>
      </c>
      <c r="P49" s="103"/>
    </row>
    <row r="50" spans="1:16" ht="12.75">
      <c r="A50" s="100"/>
      <c r="B50" s="101"/>
      <c r="C50" s="192" t="s">
        <v>335</v>
      </c>
      <c r="D50" s="193"/>
      <c r="E50" s="177"/>
      <c r="F50" s="391"/>
      <c r="G50" s="178"/>
      <c r="H50" s="392"/>
      <c r="I50" s="253">
        <f t="shared" si="4"/>
        <v>0</v>
      </c>
      <c r="J50" s="391"/>
      <c r="K50" s="179"/>
      <c r="L50" s="392"/>
      <c r="M50" s="178"/>
      <c r="N50" s="250">
        <f t="shared" si="5"/>
        <v>0</v>
      </c>
      <c r="O50" s="251">
        <f t="shared" si="3"/>
        <v>0</v>
      </c>
      <c r="P50" s="103"/>
    </row>
    <row r="51" spans="1:16" ht="12.75">
      <c r="A51" s="100"/>
      <c r="B51" s="101"/>
      <c r="C51" s="192"/>
      <c r="D51" s="193"/>
      <c r="E51" s="177"/>
      <c r="F51" s="391"/>
      <c r="G51" s="178"/>
      <c r="H51" s="392"/>
      <c r="I51" s="253">
        <f t="shared" si="4"/>
        <v>0</v>
      </c>
      <c r="J51" s="391"/>
      <c r="K51" s="179"/>
      <c r="L51" s="392"/>
      <c r="M51" s="178"/>
      <c r="N51" s="250">
        <f t="shared" si="5"/>
        <v>0</v>
      </c>
      <c r="O51" s="251">
        <f t="shared" si="3"/>
        <v>0</v>
      </c>
      <c r="P51" s="103"/>
    </row>
    <row r="52" spans="1:16" ht="12.75">
      <c r="A52" s="100"/>
      <c r="B52" s="101"/>
      <c r="C52" s="192"/>
      <c r="D52" s="194"/>
      <c r="E52" s="177"/>
      <c r="F52" s="391"/>
      <c r="G52" s="178"/>
      <c r="H52" s="392"/>
      <c r="I52" s="253">
        <f t="shared" si="4"/>
        <v>0</v>
      </c>
      <c r="J52" s="391"/>
      <c r="K52" s="179"/>
      <c r="L52" s="392"/>
      <c r="M52" s="178"/>
      <c r="N52" s="250">
        <f t="shared" si="5"/>
        <v>0</v>
      </c>
      <c r="O52" s="251">
        <f t="shared" si="3"/>
        <v>0</v>
      </c>
      <c r="P52" s="103"/>
    </row>
    <row r="53" spans="1:16" ht="12.75">
      <c r="A53" s="100"/>
      <c r="B53" s="101"/>
      <c r="C53" s="192"/>
      <c r="D53" s="193"/>
      <c r="E53" s="177"/>
      <c r="F53" s="391"/>
      <c r="G53" s="178"/>
      <c r="H53" s="392"/>
      <c r="I53" s="253">
        <f t="shared" si="4"/>
        <v>0</v>
      </c>
      <c r="J53" s="391"/>
      <c r="K53" s="179"/>
      <c r="L53" s="392"/>
      <c r="M53" s="178"/>
      <c r="N53" s="250">
        <f t="shared" si="5"/>
        <v>0</v>
      </c>
      <c r="O53" s="251">
        <f t="shared" si="3"/>
        <v>0</v>
      </c>
      <c r="P53" s="103"/>
    </row>
    <row r="54" spans="1:16" ht="15.75">
      <c r="A54" s="100"/>
      <c r="B54" s="182"/>
      <c r="C54" s="183"/>
      <c r="D54" s="184"/>
      <c r="E54" s="184"/>
      <c r="F54" s="184"/>
      <c r="G54" s="184"/>
      <c r="H54" s="184"/>
      <c r="I54" s="184"/>
      <c r="J54" s="184"/>
      <c r="K54" s="183"/>
      <c r="L54" s="183"/>
      <c r="M54" s="183"/>
      <c r="N54" s="185"/>
      <c r="O54" s="185"/>
      <c r="P54" s="186"/>
    </row>
    <row r="55" spans="1:16" ht="26.25" customHeight="1">
      <c r="A55" s="100"/>
      <c r="B55" s="182"/>
      <c r="C55" s="183"/>
      <c r="D55" s="184"/>
      <c r="E55" s="184"/>
      <c r="F55" s="184"/>
      <c r="G55" s="184"/>
      <c r="H55" s="184"/>
      <c r="I55" s="184"/>
      <c r="J55" s="184"/>
      <c r="K55" s="369" t="s">
        <v>722</v>
      </c>
      <c r="L55" s="861" t="s">
        <v>303</v>
      </c>
      <c r="M55" s="862"/>
      <c r="N55" s="862"/>
      <c r="O55" s="254">
        <f>SUM(O46:O53)</f>
        <v>0</v>
      </c>
      <c r="P55" s="186"/>
    </row>
    <row r="56" spans="1:16" ht="13.5" thickBot="1">
      <c r="A56" s="100"/>
      <c r="B56" s="110"/>
      <c r="C56" s="111"/>
      <c r="D56" s="187"/>
      <c r="E56" s="187"/>
      <c r="F56" s="187"/>
      <c r="G56" s="187"/>
      <c r="H56" s="187"/>
      <c r="I56" s="187"/>
      <c r="J56" s="187"/>
      <c r="K56" s="111"/>
      <c r="L56" s="111"/>
      <c r="M56" s="111"/>
      <c r="N56" s="111"/>
      <c r="O56" s="111"/>
      <c r="P56" s="112"/>
    </row>
    <row r="57" spans="1:16" ht="12.75">
      <c r="A57" s="100"/>
      <c r="B57" s="34"/>
      <c r="C57" s="34"/>
      <c r="D57" s="157"/>
      <c r="E57" s="158"/>
      <c r="F57" s="158"/>
      <c r="G57" s="158"/>
      <c r="H57" s="158"/>
      <c r="I57" s="154"/>
      <c r="J57" s="154"/>
      <c r="K57" s="97"/>
      <c r="L57" s="97"/>
      <c r="M57" s="97"/>
      <c r="N57" s="97"/>
      <c r="O57" s="97"/>
      <c r="P57" s="97"/>
    </row>
    <row r="66" ht="12.75">
      <c r="G66" s="411"/>
    </row>
  </sheetData>
  <sheetProtection sheet="1" objects="1" scenarios="1"/>
  <mergeCells count="6">
    <mergeCell ref="L55:N55"/>
    <mergeCell ref="B6:D6"/>
    <mergeCell ref="B7:D7"/>
    <mergeCell ref="N13:O13"/>
    <mergeCell ref="N40:O40"/>
    <mergeCell ref="L28:N28"/>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girish sethi</dc:creator>
  <cp:keywords/>
  <dc:description/>
  <cp:lastModifiedBy>Pankaj Bhatia</cp:lastModifiedBy>
  <cp:lastPrinted>2005-03-14T11:09:21Z</cp:lastPrinted>
  <dcterms:created xsi:type="dcterms:W3CDTF">2004-04-12T09:53:57Z</dcterms:created>
  <dcterms:modified xsi:type="dcterms:W3CDTF">2007-05-01T21:51:55Z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